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375" windowHeight="11385" tabRatio="858" firstSheet="1" activeTab="12"/>
  </bookViews>
  <sheets>
    <sheet name="Форма 1.9" sheetId="1" r:id="rId1"/>
    <sheet name="Форма 8.1" sheetId="2" r:id="rId2"/>
    <sheet name="Форма 8.3" sheetId="3" r:id="rId3"/>
    <sheet name="ф.1.5 Предлож_ТСО" sheetId="4" r:id="rId4"/>
    <sheet name="ф.2.4 Предлож_ТСО" sheetId="5" state="hidden" r:id="rId5"/>
    <sheet name="ПоказНадежн (Пп)" sheetId="6" r:id="rId6"/>
    <sheet name="ПоказТехприсоед (Птпр)" sheetId="7" r:id="rId7"/>
    <sheet name="ПоказКачества (Птсо)" sheetId="8" r:id="rId8"/>
    <sheet name="ф.2.1 ИндИнф (Ин)" sheetId="9" r:id="rId9"/>
    <sheet name="ф.2.2 ИндИспол (Ис)" sheetId="10" r:id="rId10"/>
    <sheet name="ф.2.3 ИндРезул. (Рс)" sheetId="11" r:id="rId11"/>
    <sheet name="ф.4.1" sheetId="12" r:id="rId12"/>
    <sheet name="ф.4.2 ОбобщПоказ (Коб)" sheetId="13" r:id="rId13"/>
  </sheets>
  <definedNames>
    <definedName name="_xlnm.Print_Area" localSheetId="8">'ф.2.1 ИндИнф (Ин)'!$B$1:$G$66</definedName>
    <definedName name="_xlnm.Print_Area" localSheetId="9">'ф.2.2 ИндИспол (Ис)'!$B$1:$G$50</definedName>
    <definedName name="_xlnm.Print_Area" localSheetId="10">'ф.2.3 ИндРезул. (Рс)'!$B$1:$G$64</definedName>
    <definedName name="_xlnm.Print_Area" localSheetId="11">'ф.4.1'!$A$1:$D$14</definedName>
    <definedName name="_xlnm.Print_Area" localSheetId="2">'Форма 8.3'!$A$1:$CX$27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D8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Укажите плановые значения для расчета обобщенного показателя.</t>
        </r>
      </text>
    </comment>
  </commentList>
</comments>
</file>

<file path=xl/comments7.xml><?xml version="1.0" encoding="utf-8"?>
<comments xmlns="http://schemas.openxmlformats.org/spreadsheetml/2006/main">
  <authors>
    <author>lvpleo</author>
  </authors>
  <commentList>
    <comment ref="C27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размерность "десятки штук" !!!! без округления</t>
        </r>
      </text>
    </comment>
  </commentList>
</comments>
</file>

<file path=xl/sharedStrings.xml><?xml version="1.0" encoding="utf-8"?>
<sst xmlns="http://schemas.openxmlformats.org/spreadsheetml/2006/main" count="734" uniqueCount="391">
  <si>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</si>
  <si>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</si>
  <si>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</si>
  <si>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Ф/П*100
%</t>
  </si>
  <si>
    <t>Зависимость</t>
  </si>
  <si>
    <t>фактическое
(Ф)</t>
  </si>
  <si>
    <t>плановое
(П)</t>
  </si>
  <si>
    <t>Оценочный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</si>
  <si>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</si>
  <si>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</si>
  <si>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</si>
  <si>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</si>
  <si>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</si>
  <si>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</si>
  <si>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</si>
  <si>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</si>
  <si>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</si>
  <si>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</si>
  <si>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</si>
  <si>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</si>
  <si>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</si>
  <si>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</si>
  <si>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</si>
  <si>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</si>
  <si>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(должность)</t>
  </si>
  <si>
    <t>(Ф.И.О.)</t>
  </si>
  <si>
    <t>(подпись)</t>
  </si>
  <si>
    <t xml:space="preserve"> ---</t>
  </si>
  <si>
    <t>прямая</t>
  </si>
  <si>
    <t>обратная</t>
  </si>
  <si>
    <t>План</t>
  </si>
  <si>
    <t>Факт</t>
  </si>
  <si>
    <t>2.1. Наличие единого телефонного номера для приема обращений потребителей услуг (наличие - 1, отсутствие - 0)
(для расчета п.2.1)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</si>
  <si>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
(для расчета п.2.3)</t>
  </si>
  <si>
    <t>Общее количество обращений в ТСО от потребителей услуг, шт.
(для расчета п.5.1)</t>
  </si>
  <si>
    <t>Количество обращений потребителей услуг за консультациями в ТСО по вопросам деятельности ТСО, шт.
(для расчета п.6.1)</t>
  </si>
  <si>
    <t>Общее количество обращений потребителей услуг, поступивших в ТСО, шт.
(для расчета п.6.1)</t>
  </si>
  <si>
    <t>Общее количество обращений потребителей услуг в ТСО, шт.
(для расчета п. 6.2)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</si>
  <si>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
(для расчета п. 6.2)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</si>
  <si>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</si>
  <si>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(наименование территориальной сетевой организации)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</si>
  <si>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
(для расчета п.2.2)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</si>
  <si>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
(для расчета п.5.1)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</si>
  <si>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</si>
  <si>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</si>
  <si>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</si>
  <si>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Количество структурных подразделений ТСО, осуществляющих взаимодействие с клиентами (потребителями услуг), шт.
(для расчета п.1.1)</t>
  </si>
  <si>
    <t>Общее количество структурных подразделений в ТСО, шт.
(для расчета п. 1.1)</t>
  </si>
  <si>
    <t>Расчет значения индикатора информативности (форма 2.1)</t>
  </si>
  <si>
    <t>Исходные данные для расчета:</t>
  </si>
  <si>
    <t>Расчет значения индикатора исполнительности (форма 2.2)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</si>
  <si>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</si>
  <si>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</si>
  <si>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</si>
  <si>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</si>
  <si>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</si>
  <si>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</si>
  <si>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</si>
  <si>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</si>
  <si>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</si>
  <si>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</si>
  <si>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(для расчета п.1.1)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</si>
  <si>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
(для расчета п.1.2)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</si>
  <si>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
(для расчета п.1.2.а)</t>
  </si>
  <si>
    <t>б) для остальных потребителей услуг, дней
(для расчета п.1.2.б)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</si>
  <si>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</si>
  <si>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
(для расчета п.1.3)</t>
  </si>
  <si>
    <t>Общее количество заключенных ТСО договоров с потребителями услуг (заявителями), кроме физических лиц, шт.
(для расчета п.1.3)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</si>
  <si>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</si>
  <si>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Общее количество поступивших в ТСО обращений потребителей услуг, шт.
(для расчета п.2.1)</t>
  </si>
  <si>
    <t>Количество обращений в ТСО потребителей услуг с указанием на ненадлежащее качество электрической энергии, поступающей из сети ТСО, шт.
(для расчета п.2.1)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</si>
  <si>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</si>
  <si>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
(для расчета п.3.2)</t>
  </si>
  <si>
    <t>Общее количество поступивших обращений в ТСО потребителей услуг, кроме физических лиц, шт.
(для расчета п.3.2)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</si>
  <si>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</si>
  <si>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Общее количество поступивших обращений в ТСО потребителей услуг, шт.
(для расчета п.4.1)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</si>
  <si>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
(для расчета п.4.1)</t>
  </si>
  <si>
    <t>Форма 2.3 - Расчет значения индикатора результативности обратной связи</t>
  </si>
  <si>
    <t>Расчет значения индикатора результативности обратной связи (форма 2.3)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</si>
  <si>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</si>
  <si>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</si>
  <si>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</si>
  <si>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</si>
  <si>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</si>
  <si>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</si>
  <si>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</si>
  <si>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</si>
  <si>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</si>
  <si>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</si>
  <si>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</si>
  <si>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</si>
  <si>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</si>
  <si>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</si>
  <si>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</si>
  <si>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
(для расчета п.2.1)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</si>
  <si>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</si>
  <si>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
(для расчета п.1)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</si>
  <si>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</si>
  <si>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</si>
  <si>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</si>
  <si>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</si>
  <si>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
(для расчета п.2.6)</t>
  </si>
  <si>
    <t>Средняя продолжительность времени принятия мер по результатам обращения потребителя услуг, дней
(для расчета п.3.1)</t>
  </si>
  <si>
    <t>3.2.а Письменных опросов, шт. на 1000 потребителей услуг
(для расчета п.3.2.а)</t>
  </si>
  <si>
    <t>3.2.б Электронной связи через сеть Интернет, шт. на 1000 потребителей услуг
(для расчета п.3.2.б)</t>
  </si>
  <si>
    <t>3.2.в* Системы автоинформирования, шт. на 1000 потребителей услуг
(для расчета п.3.2.в)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</si>
  <si>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
(для расчета п.5.1)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</si>
  <si>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</si>
  <si>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</si>
  <si>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</si>
  <si>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</si>
  <si>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</t>
  </si>
  <si>
    <t>* В том числе на основе базы актов расследования технологических нарушений за соответствующий месяц;</t>
  </si>
  <si>
    <t>№**</t>
  </si>
  <si>
    <t>**  месяцы года</t>
  </si>
  <si>
    <t>Суммарная продолжительность прекращения передачи электрической энергии, час (Тпр)</t>
  </si>
  <si>
    <t>Показатель средней продолжительности прекращения передачи электрической энергии (Пп)</t>
  </si>
  <si>
    <t>№
п/п</t>
  </si>
  <si>
    <t>Наименование</t>
  </si>
  <si>
    <t>Пзаяв_тпр</t>
  </si>
  <si>
    <t>Значение, шт.</t>
  </si>
  <si>
    <t>Пнс_тпр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</si>
  <si>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</si>
  <si>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</si>
  <si>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</si>
  <si>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</si>
  <si>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</si>
  <si>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</si>
  <si>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</si>
  <si>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</si>
  <si>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</si>
  <si>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</si>
  <si>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</si>
  <si>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</si>
  <si>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</si>
  <si>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Показатель средней продолжительности прекращений передачи электрической энергии (Пп)</t>
  </si>
  <si>
    <t>__________________________</t>
  </si>
  <si>
    <t>Показатель уровня качества обслуживания потребителей услуг (Птсо)</t>
  </si>
  <si>
    <t>Птсо</t>
  </si>
  <si>
    <t>Показатель уровня качества обслуживания потребителей услуг территориальными сетевыми организациями (Птсо) ***</t>
  </si>
  <si>
    <t>Показатель уровня качества осуществляемого технологического присоединения (Птпр) ***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</si>
  <si>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</si>
  <si>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</si>
  <si>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7. Итого по индикатору 
информативности (Ин)</t>
  </si>
  <si>
    <t>5. Итого по индикатору 
исполнительности (Ис)</t>
  </si>
  <si>
    <t>6. Итого по индикатору результативности обратной связи (Рс)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</si>
  <si>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</si>
  <si>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</si>
  <si>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</si>
  <si>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</si>
  <si>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</si>
  <si>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</si>
  <si>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</si>
  <si>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№</t>
  </si>
  <si>
    <t>№ формулы
методических указаний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</si>
  <si>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</si>
  <si>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 Птсо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</si>
  <si>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</si>
  <si>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</si>
  <si>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(1)</t>
  </si>
  <si>
    <t>(2.1)</t>
  </si>
  <si>
    <t>(3.2)</t>
  </si>
  <si>
    <t xml:space="preserve">пп. 5.1 Методических указаний </t>
  </si>
  <si>
    <t>Форма 4.1 - Показатели уровня надежности и качества оказываемых услуг электросетевыми организациями</t>
  </si>
  <si>
    <t>К =</t>
  </si>
  <si>
    <t>Оценка достижения показателя уровня качества оказываемых услуг, Ккач2 (для ТСО)</t>
  </si>
  <si>
    <t>Оценка достижения показателя уровня качества оказываемых услуг, Ккач1 (для ТСО) технологические присоединения</t>
  </si>
  <si>
    <t>№ формулы
Методических указаний</t>
  </si>
  <si>
    <t>пп. 5.1</t>
  </si>
  <si>
    <t>_____________________</t>
  </si>
  <si>
    <t xml:space="preserve"> ___</t>
  </si>
  <si>
    <t>р=</t>
  </si>
  <si>
    <t>п.1.1</t>
  </si>
  <si>
    <t>п.1.2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</si>
  <si>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</si>
  <si>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п.2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</si>
  <si>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</si>
  <si>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п.3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</si>
  <si>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
(для расчета п.3)</t>
  </si>
  <si>
    <t>п.4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</si>
  <si>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
(для расчета п.4)</t>
  </si>
  <si>
    <t>п.5.1</t>
  </si>
  <si>
    <t>п.6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</si>
  <si>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</si>
  <si>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п.1</t>
  </si>
  <si>
    <t>Соблюдение сроков по процедурам взаимодействия с потребителями услуг (заявителями) - всего, в том числе:</t>
  </si>
  <si>
    <t>п.1.3</t>
  </si>
  <si>
    <t>п.2.1</t>
  </si>
  <si>
    <t>п.3.1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</si>
  <si>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
(для расчета п.3.1)</t>
  </si>
  <si>
    <t>п.3.2</t>
  </si>
  <si>
    <t>п.4.1</t>
  </si>
  <si>
    <t>______________________</t>
  </si>
  <si>
    <t>п.2.2</t>
  </si>
  <si>
    <t>п.2.3</t>
  </si>
  <si>
    <t>п.2.4</t>
  </si>
  <si>
    <t>п.2.6</t>
  </si>
  <si>
    <t>п.2.5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</si>
  <si>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</si>
  <si>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п.5.2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</si>
  <si>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
(для расчета п.1.2.б)</t>
  </si>
  <si>
    <t>п.6.1</t>
  </si>
  <si>
    <t>п.6.2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</si>
  <si>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</si>
  <si>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</si>
  <si>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</si>
  <si>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</si>
  <si>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</si>
  <si>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</si>
  <si>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</si>
  <si>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</si>
  <si>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</si>
  <si>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</si>
  <si>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</si>
  <si>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</si>
  <si>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</si>
  <si>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</si>
  <si>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</si>
  <si>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</si>
  <si>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</si>
  <si>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</si>
  <si>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</si>
  <si>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</si>
  <si>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</si>
  <si>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</si>
  <si>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</si>
  <si>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</si>
  <si>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</si>
  <si>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</si>
  <si>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</si>
  <si>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</si>
  <si>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</si>
  <si>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(наименование терриоторальной сетевой организации)</t>
  </si>
  <si>
    <t>Форма 1.2 - Расчет показателя средней продолжительности прекращения передачи электрической энергии</t>
  </si>
  <si>
    <t>Форма 4.2 - Расчет обобщенного показателя уровня надежности и качества оказываемых услуг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</si>
  <si>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</si>
  <si>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</si>
  <si>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Общее число заявок на технологическое присоединение к сети, поданных заявителями в соответствующий расчетный период, в </t>
    </r>
    <r>
      <rPr>
        <b/>
        <u val="single"/>
        <sz val="8"/>
        <rFont val="Arial"/>
        <family val="2"/>
      </rPr>
      <t>десятках шт.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без округления</t>
    </r>
    <r>
      <rPr>
        <sz val="8"/>
        <rFont val="Arial"/>
        <family val="0"/>
      </rPr>
      <t xml:space="preserve"> (Nочз_тпр)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</si>
  <si>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</si>
  <si>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</si>
  <si>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</si>
  <si>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</si>
  <si>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(Nн_тпр)</t>
    </r>
  </si>
  <si>
    <t>(4)</t>
  </si>
  <si>
    <t>Проверка Пппл на равенство нулю</t>
  </si>
  <si>
    <t>Проверка Пп на равенство нулю</t>
  </si>
  <si>
    <t>** Информация предоставляется справочно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</si>
  <si>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</si>
  <si>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</si>
  <si>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</si>
  <si>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</si>
  <si>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</si>
  <si>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</si>
  <si>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</si>
  <si>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t>5. Оценка достижения показателя уровня надежности оказываемых услуг, Кнад</t>
  </si>
  <si>
    <t>6. Оценка достижения показателя уровня качества оказываемых услуг, Ккач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</si>
  <si>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</si>
  <si>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</si>
  <si>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</si>
  <si>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а) количество регламентов оказания услуг и рассмотрения обращений заявителей и потребителей услуг, шт.
(для расчета п. 1.2.а)</t>
  </si>
  <si>
    <t>в) Количество должностных инструкций сотрудников, обслуживающих заявителей и потребителей услуг, шт.
(для расчета п.1.2.в)</t>
  </si>
  <si>
    <t>г) Количество утвержденных территориальной сетевой организацией в установленном порядке форм отчетности о работе с заявителями и потребителями услуг, шт.
(для расчет п.1.2.г)</t>
  </si>
  <si>
    <t xml:space="preserve">Общее количество обращений потребителей услуг, поступивших в ТСО, шт.
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</si>
  <si>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шт.
(для расчета п.2.2)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</si>
  <si>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мероприятий, указанных в п.2.2 настоящей формы, шт.
(для расчета п.2.3)</t>
  </si>
  <si>
    <t>Количество обращений потребителей услуг с указанием на ненадлежащее качество услуг ТСО, поступивших в соответствующий контролирующий орган исполнительной власти, шт.
(для расчета п.2.4)</t>
  </si>
  <si>
    <t>Количество отзывов и предложений по вопросам деятельности ТСО, поступивших через обратную связь, шт.
(для расчета п.2.5)</t>
  </si>
  <si>
    <t>Количество обращений потребителей услуг льготных категорий с указанием на неудовлетворенность качества их обслуживания, шт. на 1000 потребителей услуг
(для расчета п.4.1)</t>
  </si>
  <si>
    <t>Доля потребителей услуг, получивших возмещение убытков, возникших в результате неисполнения (ненадлежащего исполнения) ТСО своих обязательств, шт.
(для расчета п.5.2)</t>
  </si>
  <si>
    <t>Общее количество потребителей, в пользу которых были вынесены судебные решения о возмещении убытков или возмещение убытков было произведено во внесудебном порядке, шт.
(для расчета п.5.2)</t>
  </si>
  <si>
    <t>Форма 1.5 -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</si>
  <si>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*** В редакции приказа Минэнерго России от 29.11.2016  № 1256</t>
  </si>
  <si>
    <t>(в ред. Приказа Минэнерго России от 21.06.2017 №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</si>
  <si>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</si>
  <si>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</si>
  <si>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</si>
  <si>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</si>
  <si>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</si>
  <si>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</si>
  <si>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</si>
  <si>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</si>
  <si>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</si>
  <si>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</si>
  <si>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</si>
  <si>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</si>
  <si>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</si>
  <si>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</si>
  <si>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</si>
  <si>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</si>
  <si>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</si>
  <si>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</si>
  <si>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</si>
  <si>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</si>
  <si>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</si>
  <si>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</si>
  <si>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</si>
  <si>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</si>
  <si>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</si>
  <si>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</si>
  <si>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</si>
  <si>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</si>
  <si>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</si>
  <si>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</si>
  <si>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</si>
  <si>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</si>
  <si>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</si>
  <si>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</si>
  <si>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</si>
  <si>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</si>
  <si>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…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</si>
  <si>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</si>
  <si>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</si>
  <si>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</si>
  <si>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</si>
  <si>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</si>
  <si>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</si>
  <si>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</si>
  <si>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</si>
  <si>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</si>
  <si>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</si>
  <si>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</si>
  <si>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</si>
  <si>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</si>
  <si>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</si>
  <si>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</si>
  <si>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</si>
  <si>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 год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</si>
  <si>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</si>
  <si>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</si>
  <si>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</si>
  <si>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</si>
  <si>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</si>
  <si>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</si>
  <si>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</si>
  <si>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</si>
  <si>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</si>
  <si>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</si>
  <si>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</si>
  <si>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</si>
  <si>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</si>
  <si>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</si>
  <si>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</si>
  <si>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</si>
  <si>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</si>
  <si>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</si>
  <si>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</si>
  <si>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</t>
  </si>
  <si>
    <t xml:space="preserve">                                   (должность)                                                                            (Ф.И.О.)                                                              (подпись)                                                     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</si>
  <si>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</si>
  <si>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</si>
  <si>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</si>
  <si>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</si>
  <si>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</si>
  <si>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</si>
  <si>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</si>
  <si>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</si>
  <si>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</si>
  <si>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</si>
  <si>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</si>
  <si>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</si>
  <si>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</si>
  <si>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</si>
  <si>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</si>
  <si>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</si>
  <si>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</si>
  <si>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</si>
  <si>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</si>
  <si>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</si>
  <si>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</si>
  <si>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</si>
  <si>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</si>
  <si>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</si>
  <si>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2019</t>
  </si>
  <si>
    <t>2019г</t>
  </si>
  <si>
    <t>*  Плановые значения показателей надежности и качества на 2019 год заполняются на основании решения РСТ Нижегородской области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</si>
  <si>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2019 год</t>
  </si>
  <si>
    <t>Максимальное за расчетный период 2019г число точек присоединения (Nтп)</t>
  </si>
  <si>
    <t>Форма 3.1 - Отчетные данные для расчета значения показателя качества рассмотрения заявок на технологическое присоединение к сети за 2019г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</si>
  <si>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2019г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</si>
  <si>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2019г</t>
  </si>
  <si>
    <t>ПАО  "Заволжский моторный  завод"</t>
  </si>
  <si>
    <t>ПАО ЗМЗ</t>
  </si>
  <si>
    <t>ГПП-1</t>
  </si>
  <si>
    <t>ГПП-2</t>
  </si>
  <si>
    <t>ПАО "Заволжский моторный завод"</t>
  </si>
  <si>
    <t>Главный инженер</t>
  </si>
  <si>
    <t>А.В.Кильдишев</t>
  </si>
  <si>
    <t>ПАО "Заволжский мотрный завод"</t>
  </si>
  <si>
    <t xml:space="preserve">                                 Главный инженер                                                            А.В.Кильдишев</t>
  </si>
  <si>
    <t>ПАО  "Заволжский моторный завод"</t>
  </si>
  <si>
    <t>ПАО "ЗМЗ"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</si>
</sst>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"/>
    <numFmt numFmtId="188" formatCode="#,##0.0000"/>
    <numFmt numFmtId="189" formatCode="#,##0.0"/>
  </numFmts>
  <fonts count="5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FFE7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5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top" wrapText="1"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3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3" fontId="0" fillId="34" borderId="0" xfId="0" applyNumberForma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189" fontId="0" fillId="34" borderId="10" xfId="0" applyNumberFormat="1" applyFill="1" applyBorder="1" applyAlignment="1" applyProtection="1">
      <alignment horizontal="center" vertical="center" wrapText="1"/>
      <protection/>
    </xf>
    <xf numFmtId="186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18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188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186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86" fontId="2" fillId="35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vertical="top" wrapText="1"/>
      <protection/>
    </xf>
    <xf numFmtId="18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18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185" fontId="0" fillId="0" borderId="10" xfId="0" applyNumberForma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2" fillId="36" borderId="0" xfId="0" applyFont="1" applyFill="1" applyAlignment="1" applyProtection="1">
      <alignment horizontal="center" vertical="top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right" vertical="center" wrapText="1"/>
      <protection/>
    </xf>
    <xf numFmtId="186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wrapText="1"/>
    </xf>
    <xf numFmtId="49" fontId="17" fillId="0" borderId="14" xfId="0" applyNumberFormat="1" applyFont="1" applyBorder="1" applyAlignment="1">
      <alignment horizontal="center" vertical="top"/>
    </xf>
    <xf numFmtId="49" fontId="17" fillId="0" borderId="15" xfId="0" applyNumberFormat="1" applyFont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 vertical="top"/>
    </xf>
    <xf numFmtId="49" fontId="17" fillId="0" borderId="17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49" fontId="17" fillId="0" borderId="18" xfId="0" applyNumberFormat="1" applyFont="1" applyBorder="1" applyAlignment="1">
      <alignment horizontal="center" vertical="top"/>
    </xf>
    <xf numFmtId="0" fontId="17" fillId="0" borderId="14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5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0" fontId="17" fillId="0" borderId="20" xfId="0" applyNumberFormat="1" applyFont="1" applyBorder="1" applyAlignment="1">
      <alignment horizontal="left" vertical="top" wrapText="1"/>
    </xf>
    <xf numFmtId="0" fontId="17" fillId="0" borderId="21" xfId="0" applyNumberFormat="1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36" borderId="0" xfId="0" applyFont="1" applyFill="1" applyAlignment="1" applyProtection="1">
      <alignment horizontal="center" vertical="top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20" xfId="0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36" borderId="19" xfId="0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0" fillId="0" borderId="12" xfId="0" applyNumberFormat="1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left" vertical="top" wrapText="1"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0" fontId="2" fillId="34" borderId="0" xfId="0" applyFont="1" applyFill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1" xfId="0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 locked="0"/>
    </xf>
    <xf numFmtId="0" fontId="2" fillId="36" borderId="0" xfId="0" applyFont="1" applyFill="1" applyAlignment="1" applyProtection="1">
      <alignment horizontal="left" vertical="top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 horizontal="right" vertical="top" wrapText="1"/>
      <protection/>
    </xf>
    <xf numFmtId="0" fontId="3" fillId="0" borderId="21" xfId="0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24"/>
  <sheetViews>
    <sheetView zoomScalePageLayoutView="0" workbookViewId="0" topLeftCell="A1">
      <selection activeCell="EU10" sqref="EU10"/>
    </sheetView>
  </sheetViews>
  <sheetFormatPr defaultColWidth="1.0078125" defaultRowHeight="11.25"/>
  <cols>
    <col min="1" max="16384" width="1.0078125" style="127" customWidth="1"/>
  </cols>
  <sheetData>
    <row r="1" s="117" customFormat="1" ht="15.75"/>
    <row r="2" spans="1:104" s="117" customFormat="1" ht="31.5" customHeight="1">
      <c r="A2" s="176" t="s">
        <v>348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</row>
    <row r="3" spans="1:104" s="117" customFormat="1" ht="15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</row>
    <row r="4" spans="6:99" ht="15.75">
      <c r="F4" s="177" t="s">
        <v>389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</row>
    <row r="5" spans="6:99" s="124" customFormat="1" ht="15" customHeight="1">
      <c r="F5" s="178" t="s">
        <v>349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</row>
    <row r="7" spans="1:104" s="130" customFormat="1" ht="132" customHeight="1">
      <c r="A7" s="179" t="s">
        <v>117</v>
      </c>
      <c r="B7" s="180"/>
      <c r="C7" s="180"/>
      <c r="D7" s="180"/>
      <c r="E7" s="180"/>
      <c r="F7" s="180"/>
      <c r="G7" s="181" t="s">
        <v>350</v>
      </c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3"/>
      <c r="BE7" s="181" t="s">
        <v>351</v>
      </c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3"/>
      <c r="CC7" s="181" t="s">
        <v>352</v>
      </c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3"/>
    </row>
    <row r="8" spans="1:104" s="129" customFormat="1" ht="36.75" customHeight="1">
      <c r="A8" s="164" t="s">
        <v>321</v>
      </c>
      <c r="B8" s="164"/>
      <c r="C8" s="164"/>
      <c r="D8" s="164"/>
      <c r="E8" s="164"/>
      <c r="F8" s="164"/>
      <c r="G8" s="138"/>
      <c r="H8" s="165" t="s">
        <v>353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6"/>
      <c r="BE8" s="167">
        <v>1.66</v>
      </c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</row>
    <row r="9" spans="1:104" s="129" customFormat="1" ht="50.25" customHeight="1">
      <c r="A9" s="164" t="s">
        <v>330</v>
      </c>
      <c r="B9" s="164"/>
      <c r="C9" s="164"/>
      <c r="D9" s="164"/>
      <c r="E9" s="164"/>
      <c r="F9" s="164"/>
      <c r="G9" s="138"/>
      <c r="H9" s="165" t="s">
        <v>354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6"/>
      <c r="BE9" s="167">
        <v>24.71</v>
      </c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</row>
    <row r="10" spans="1:104" s="129" customFormat="1" ht="36" customHeight="1">
      <c r="A10" s="142" t="s">
        <v>338</v>
      </c>
      <c r="B10" s="143"/>
      <c r="C10" s="143"/>
      <c r="D10" s="143"/>
      <c r="E10" s="143"/>
      <c r="F10" s="144"/>
      <c r="G10" s="148"/>
      <c r="H10" s="150" t="s">
        <v>355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1"/>
      <c r="BE10" s="154" t="s">
        <v>356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6"/>
      <c r="CC10" s="169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</row>
    <row r="11" spans="1:104" s="129" customFormat="1" ht="27.75" customHeight="1">
      <c r="A11" s="145"/>
      <c r="B11" s="146"/>
      <c r="C11" s="146"/>
      <c r="D11" s="146"/>
      <c r="E11" s="146"/>
      <c r="F11" s="147"/>
      <c r="G11" s="149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3"/>
      <c r="BE11" s="175">
        <v>0.93</v>
      </c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2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4"/>
    </row>
    <row r="12" spans="1:104" s="129" customFormat="1" ht="87" customHeight="1">
      <c r="A12" s="142" t="s">
        <v>340</v>
      </c>
      <c r="B12" s="143"/>
      <c r="C12" s="143"/>
      <c r="D12" s="143"/>
      <c r="E12" s="143"/>
      <c r="F12" s="144"/>
      <c r="G12" s="148"/>
      <c r="H12" s="150" t="s">
        <v>357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1"/>
      <c r="BE12" s="154" t="s">
        <v>358</v>
      </c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6"/>
      <c r="CC12" s="169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</row>
    <row r="13" spans="1:104" s="129" customFormat="1" ht="15">
      <c r="A13" s="145"/>
      <c r="B13" s="146"/>
      <c r="C13" s="146"/>
      <c r="D13" s="146"/>
      <c r="E13" s="146"/>
      <c r="F13" s="147"/>
      <c r="G13" s="149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3"/>
      <c r="BE13" s="175">
        <v>108</v>
      </c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2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4"/>
    </row>
    <row r="14" spans="1:104" s="129" customFormat="1" ht="19.5" customHeight="1">
      <c r="A14" s="164" t="s">
        <v>342</v>
      </c>
      <c r="B14" s="164"/>
      <c r="C14" s="164"/>
      <c r="D14" s="164"/>
      <c r="E14" s="164"/>
      <c r="F14" s="164"/>
      <c r="G14" s="138"/>
      <c r="H14" s="165" t="s">
        <v>359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6"/>
      <c r="BE14" s="167">
        <v>295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</row>
    <row r="15" spans="1:104" s="129" customFormat="1" ht="16.5" customHeight="1">
      <c r="A15" s="164" t="s">
        <v>344</v>
      </c>
      <c r="B15" s="164"/>
      <c r="C15" s="164"/>
      <c r="D15" s="164"/>
      <c r="E15" s="164"/>
      <c r="F15" s="164"/>
      <c r="G15" s="138"/>
      <c r="H15" s="165" t="s">
        <v>360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6"/>
      <c r="BE15" s="167">
        <v>16.5</v>
      </c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</row>
    <row r="16" spans="1:104" s="129" customFormat="1" ht="26.25" customHeight="1">
      <c r="A16" s="142" t="s">
        <v>361</v>
      </c>
      <c r="B16" s="143"/>
      <c r="C16" s="143"/>
      <c r="D16" s="143"/>
      <c r="E16" s="143"/>
      <c r="F16" s="144"/>
      <c r="G16" s="148"/>
      <c r="H16" s="150" t="s">
        <v>362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1"/>
      <c r="BE16" s="154" t="s">
        <v>363</v>
      </c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6"/>
      <c r="CC16" s="157" t="s">
        <v>364</v>
      </c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9"/>
    </row>
    <row r="17" spans="1:104" s="129" customFormat="1" ht="21.75" customHeight="1">
      <c r="A17" s="145"/>
      <c r="B17" s="146"/>
      <c r="C17" s="146"/>
      <c r="D17" s="146"/>
      <c r="E17" s="146"/>
      <c r="F17" s="147"/>
      <c r="G17" s="149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3"/>
      <c r="BE17" s="163" t="s">
        <v>344</v>
      </c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0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</row>
    <row r="18" spans="1:104" s="129" customFormat="1" ht="26.25" customHeight="1">
      <c r="A18" s="142" t="s">
        <v>365</v>
      </c>
      <c r="B18" s="143"/>
      <c r="C18" s="143"/>
      <c r="D18" s="143"/>
      <c r="E18" s="143"/>
      <c r="F18" s="144"/>
      <c r="G18" s="148"/>
      <c r="H18" s="150" t="s">
        <v>366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  <c r="BE18" s="154" t="s">
        <v>367</v>
      </c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6"/>
      <c r="CC18" s="157" t="s">
        <v>364</v>
      </c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9"/>
    </row>
    <row r="19" spans="1:104" s="129" customFormat="1" ht="21.75" customHeight="1">
      <c r="A19" s="145"/>
      <c r="B19" s="146"/>
      <c r="C19" s="146"/>
      <c r="D19" s="146"/>
      <c r="E19" s="146"/>
      <c r="F19" s="147"/>
      <c r="G19" s="149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3"/>
      <c r="BE19" s="163" t="s">
        <v>365</v>
      </c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0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</row>
    <row r="20" spans="1:52" ht="3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</row>
    <row r="21" spans="1:104" s="119" customFormat="1" ht="38.25" customHeight="1">
      <c r="A21" s="140" t="s">
        <v>368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</row>
    <row r="22" spans="1:104" s="119" customFormat="1" ht="36" customHeight="1">
      <c r="A22" s="140" t="s">
        <v>369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</row>
    <row r="23" spans="1:104" s="119" customFormat="1" ht="24" customHeight="1">
      <c r="A23" s="140" t="s">
        <v>370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</row>
    <row r="24" spans="1:104" s="119" customFormat="1" ht="36" customHeight="1">
      <c r="A24" s="140" t="s">
        <v>371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</row>
    <row r="25" ht="3" customHeight="1"/>
  </sheetData>
  <sheetProtection/>
  <mergeCells count="51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CC8:CZ8"/>
    <mergeCell ref="A9:F9"/>
    <mergeCell ref="H9:BD9"/>
    <mergeCell ref="BE9:CB9"/>
    <mergeCell ref="CC9:CZ9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CC12:CZ13"/>
    <mergeCell ref="BE13:CB13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L50"/>
  <sheetViews>
    <sheetView zoomScale="105" zoomScaleNormal="105" zoomScalePageLayoutView="0" workbookViewId="0" topLeftCell="A1">
      <selection activeCell="C24" sqref="C24:D24"/>
    </sheetView>
  </sheetViews>
  <sheetFormatPr defaultColWidth="9.33203125" defaultRowHeight="11.25"/>
  <cols>
    <col min="1" max="1" width="7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316" t="s">
        <v>50</v>
      </c>
      <c r="C2" s="316"/>
      <c r="D2" s="316"/>
      <c r="E2" s="316"/>
      <c r="F2" s="316"/>
      <c r="G2" s="316"/>
      <c r="H2" s="84"/>
      <c r="I2" s="84"/>
      <c r="J2" s="84"/>
      <c r="K2" s="84"/>
      <c r="L2" s="84"/>
    </row>
    <row r="3" spans="1:12" ht="18" customHeight="1">
      <c r="A3" s="85"/>
      <c r="B3" s="318" t="s">
        <v>49</v>
      </c>
      <c r="C3" s="318"/>
      <c r="D3" s="318"/>
      <c r="E3" s="318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26.25" customHeight="1">
      <c r="A4" s="85" t="s">
        <v>184</v>
      </c>
      <c r="B4" s="317" t="s">
        <v>185</v>
      </c>
      <c r="C4" s="317"/>
      <c r="D4" s="317"/>
      <c r="E4" s="317"/>
      <c r="F4" s="83" t="s">
        <v>27</v>
      </c>
      <c r="G4" s="83" t="s">
        <v>27</v>
      </c>
      <c r="H4" s="84"/>
      <c r="I4" s="84"/>
      <c r="J4" s="84"/>
      <c r="K4" s="84"/>
      <c r="L4" s="84"/>
    </row>
    <row r="5" spans="1:12" ht="48" customHeight="1">
      <c r="A5" s="85" t="s">
        <v>172</v>
      </c>
      <c r="B5" s="308" t="s">
        <v>61</v>
      </c>
      <c r="C5" s="309"/>
      <c r="D5" s="309"/>
      <c r="E5" s="310"/>
      <c r="F5" s="5">
        <v>5</v>
      </c>
      <c r="G5" s="5">
        <v>5</v>
      </c>
      <c r="H5" s="84"/>
      <c r="I5" s="84"/>
      <c r="J5" s="84"/>
      <c r="K5" s="84"/>
      <c r="L5" s="84"/>
    </row>
    <row r="6" spans="1:12" ht="37.5" customHeight="1">
      <c r="A6" s="319" t="s">
        <v>173</v>
      </c>
      <c r="B6" s="308" t="s">
        <v>62</v>
      </c>
      <c r="C6" s="309"/>
      <c r="D6" s="309"/>
      <c r="E6" s="310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321"/>
      <c r="B7" s="308" t="s">
        <v>63</v>
      </c>
      <c r="C7" s="309"/>
      <c r="D7" s="309"/>
      <c r="E7" s="310"/>
      <c r="F7" s="5">
        <v>3</v>
      </c>
      <c r="G7" s="5">
        <v>7</v>
      </c>
      <c r="H7" s="84"/>
      <c r="I7" s="84"/>
      <c r="J7" s="84"/>
      <c r="K7" s="84"/>
      <c r="L7" s="84"/>
    </row>
    <row r="8" spans="1:12" ht="30" customHeight="1">
      <c r="A8" s="320"/>
      <c r="B8" s="308" t="s">
        <v>64</v>
      </c>
      <c r="C8" s="309"/>
      <c r="D8" s="309"/>
      <c r="E8" s="310"/>
      <c r="F8" s="5">
        <v>3</v>
      </c>
      <c r="G8" s="5">
        <v>7</v>
      </c>
      <c r="H8" s="84"/>
      <c r="I8" s="84"/>
      <c r="J8" s="84"/>
      <c r="K8" s="84"/>
      <c r="L8" s="84"/>
    </row>
    <row r="9" spans="1:12" ht="38.25" customHeight="1">
      <c r="A9" s="319" t="s">
        <v>186</v>
      </c>
      <c r="B9" s="308" t="s">
        <v>66</v>
      </c>
      <c r="C9" s="309"/>
      <c r="D9" s="309"/>
      <c r="E9" s="310"/>
      <c r="F9" s="5">
        <v>0</v>
      </c>
      <c r="G9" s="5">
        <v>0</v>
      </c>
      <c r="H9" s="84"/>
      <c r="I9" s="84"/>
      <c r="J9" s="84"/>
      <c r="K9" s="84"/>
      <c r="L9" s="84"/>
    </row>
    <row r="10" spans="1:12" ht="36" customHeight="1">
      <c r="A10" s="320"/>
      <c r="B10" s="308" t="s">
        <v>67</v>
      </c>
      <c r="C10" s="309"/>
      <c r="D10" s="309"/>
      <c r="E10" s="310"/>
      <c r="F10" s="5">
        <v>1</v>
      </c>
      <c r="G10" s="5">
        <v>1</v>
      </c>
      <c r="H10" s="84"/>
      <c r="I10" s="84"/>
      <c r="J10" s="84"/>
      <c r="K10" s="84"/>
      <c r="L10" s="84"/>
    </row>
    <row r="11" spans="1:12" ht="33.75" customHeight="1">
      <c r="A11" s="319" t="s">
        <v>187</v>
      </c>
      <c r="B11" s="308" t="s">
        <v>70</v>
      </c>
      <c r="C11" s="309"/>
      <c r="D11" s="309"/>
      <c r="E11" s="310"/>
      <c r="F11" s="5">
        <v>0</v>
      </c>
      <c r="G11" s="5">
        <v>0</v>
      </c>
      <c r="H11" s="84"/>
      <c r="I11" s="84"/>
      <c r="J11" s="84"/>
      <c r="K11" s="84"/>
      <c r="L11" s="84"/>
    </row>
    <row r="12" spans="1:12" ht="24.75" customHeight="1">
      <c r="A12" s="320"/>
      <c r="B12" s="308" t="s">
        <v>69</v>
      </c>
      <c r="C12" s="309"/>
      <c r="D12" s="309"/>
      <c r="E12" s="310"/>
      <c r="F12" s="83">
        <f>'ф.2.1 ИндИнф (Ин)'!F23</f>
        <v>2</v>
      </c>
      <c r="G12" s="83">
        <f>'ф.2.1 ИндИнф (Ин)'!G23</f>
        <v>2</v>
      </c>
      <c r="H12" s="84"/>
      <c r="I12" s="84"/>
      <c r="J12" s="84"/>
      <c r="K12" s="84"/>
      <c r="L12" s="84"/>
    </row>
    <row r="13" spans="1:12" ht="46.5" customHeight="1">
      <c r="A13" s="85" t="s">
        <v>188</v>
      </c>
      <c r="B13" s="308" t="s">
        <v>189</v>
      </c>
      <c r="C13" s="309"/>
      <c r="D13" s="309"/>
      <c r="E13" s="310"/>
      <c r="F13" s="5">
        <v>1</v>
      </c>
      <c r="G13" s="5">
        <v>1</v>
      </c>
      <c r="H13" s="84"/>
      <c r="I13" s="84"/>
      <c r="J13" s="84"/>
      <c r="K13" s="84"/>
      <c r="L13" s="84"/>
    </row>
    <row r="14" spans="1:12" ht="36.75" customHeight="1">
      <c r="A14" s="319" t="s">
        <v>190</v>
      </c>
      <c r="B14" s="308" t="s">
        <v>72</v>
      </c>
      <c r="C14" s="309"/>
      <c r="D14" s="309"/>
      <c r="E14" s="310"/>
      <c r="F14" s="5">
        <v>0</v>
      </c>
      <c r="G14" s="5">
        <v>0</v>
      </c>
      <c r="H14" s="84"/>
      <c r="I14" s="84"/>
      <c r="J14" s="84"/>
      <c r="K14" s="84"/>
      <c r="L14" s="84"/>
    </row>
    <row r="15" spans="1:12" ht="35.25" customHeight="1">
      <c r="A15" s="320"/>
      <c r="B15" s="308" t="s">
        <v>73</v>
      </c>
      <c r="C15" s="309"/>
      <c r="D15" s="309"/>
      <c r="E15" s="310"/>
      <c r="F15" s="5">
        <v>2</v>
      </c>
      <c r="G15" s="5">
        <v>2</v>
      </c>
      <c r="H15" s="84"/>
      <c r="I15" s="84"/>
      <c r="J15" s="84"/>
      <c r="K15" s="84"/>
      <c r="L15" s="84"/>
    </row>
    <row r="16" spans="1:12" ht="36" customHeight="1">
      <c r="A16" s="319" t="s">
        <v>191</v>
      </c>
      <c r="B16" s="308" t="s">
        <v>76</v>
      </c>
      <c r="C16" s="309"/>
      <c r="D16" s="309"/>
      <c r="E16" s="310"/>
      <c r="F16" s="5">
        <v>0</v>
      </c>
      <c r="G16" s="5">
        <v>0</v>
      </c>
      <c r="H16" s="84"/>
      <c r="I16" s="84"/>
      <c r="J16" s="84"/>
      <c r="K16" s="84"/>
      <c r="L16" s="84"/>
    </row>
    <row r="17" spans="1:12" ht="27" customHeight="1">
      <c r="A17" s="320"/>
      <c r="B17" s="308" t="s">
        <v>75</v>
      </c>
      <c r="C17" s="309"/>
      <c r="D17" s="309"/>
      <c r="E17" s="310"/>
      <c r="F17" s="83">
        <f>'ф.2.1 ИндИнф (Ин)'!F23</f>
        <v>2</v>
      </c>
      <c r="G17" s="83">
        <f>'ф.2.1 ИндИнф (Ин)'!G23</f>
        <v>2</v>
      </c>
      <c r="H17" s="84"/>
      <c r="I17" s="84"/>
      <c r="J17" s="84"/>
      <c r="K17" s="84"/>
      <c r="L17" s="84"/>
    </row>
    <row r="18" spans="2:12" ht="12.75" customHeight="1">
      <c r="B18" s="87"/>
      <c r="C18" s="87"/>
      <c r="D18" s="87"/>
      <c r="E18" s="87"/>
      <c r="F18" s="88"/>
      <c r="G18" s="88"/>
      <c r="H18" s="84"/>
      <c r="I18" s="84"/>
      <c r="J18" s="84"/>
      <c r="K18" s="84"/>
      <c r="L18" s="84"/>
    </row>
    <row r="19" spans="2:12" ht="10.5" customHeight="1">
      <c r="B19" s="312" t="s">
        <v>51</v>
      </c>
      <c r="C19" s="312"/>
      <c r="D19" s="312"/>
      <c r="E19" s="312"/>
      <c r="F19" s="312"/>
      <c r="G19" s="312"/>
      <c r="H19" s="84"/>
      <c r="I19" s="84"/>
      <c r="J19" s="84"/>
      <c r="K19" s="84"/>
      <c r="L19" s="84"/>
    </row>
    <row r="20" spans="2:12" ht="10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0.5" customHeight="1">
      <c r="B21" s="315" t="s">
        <v>390</v>
      </c>
      <c r="C21" s="315"/>
      <c r="D21" s="315"/>
      <c r="E21" s="315"/>
      <c r="F21" s="315"/>
      <c r="G21" s="315"/>
      <c r="H21" s="84"/>
      <c r="I21" s="84"/>
      <c r="J21" s="84"/>
      <c r="K21" s="84"/>
      <c r="L21" s="84"/>
    </row>
    <row r="22" spans="2:12" ht="10.5" customHeight="1">
      <c r="B22" s="313" t="s">
        <v>40</v>
      </c>
      <c r="C22" s="314"/>
      <c r="D22" s="314"/>
      <c r="E22" s="314"/>
      <c r="F22" s="314"/>
      <c r="G22" s="314"/>
      <c r="H22" s="84"/>
      <c r="I22" s="84"/>
      <c r="J22" s="84"/>
      <c r="K22" s="84"/>
      <c r="L22" s="84"/>
    </row>
    <row r="24" spans="2:7" s="67" customFormat="1" ht="11.25">
      <c r="B24" s="311" t="s">
        <v>1</v>
      </c>
      <c r="C24" s="311" t="s">
        <v>2</v>
      </c>
      <c r="D24" s="311"/>
      <c r="E24" s="311" t="s">
        <v>3</v>
      </c>
      <c r="F24" s="311" t="s">
        <v>4</v>
      </c>
      <c r="G24" s="311" t="s">
        <v>7</v>
      </c>
    </row>
    <row r="25" spans="2:7" s="67" customFormat="1" ht="22.5">
      <c r="B25" s="311"/>
      <c r="C25" s="91" t="s">
        <v>5</v>
      </c>
      <c r="D25" s="91" t="s">
        <v>6</v>
      </c>
      <c r="E25" s="311"/>
      <c r="F25" s="311"/>
      <c r="G25" s="311"/>
    </row>
    <row r="26" spans="2:7" s="33" customFormat="1" ht="9.75">
      <c r="B26" s="92">
        <v>1</v>
      </c>
      <c r="C26" s="92">
        <v>2</v>
      </c>
      <c r="D26" s="92">
        <v>3</v>
      </c>
      <c r="E26" s="92">
        <v>4</v>
      </c>
      <c r="F26" s="92">
        <v>5</v>
      </c>
      <c r="G26" s="92">
        <v>6</v>
      </c>
    </row>
    <row r="27" spans="2:7" ht="27" customHeight="1">
      <c r="B27" s="6" t="s">
        <v>52</v>
      </c>
      <c r="C27" s="1" t="s">
        <v>27</v>
      </c>
      <c r="D27" s="1" t="s">
        <v>27</v>
      </c>
      <c r="E27" s="1" t="s">
        <v>27</v>
      </c>
      <c r="F27" s="1" t="s">
        <v>27</v>
      </c>
      <c r="G27" s="93">
        <f>(G29+G33)/2</f>
        <v>0.5</v>
      </c>
    </row>
    <row r="28" spans="2:7" ht="11.25">
      <c r="B28" s="6" t="s">
        <v>16</v>
      </c>
      <c r="C28" s="1"/>
      <c r="D28" s="1"/>
      <c r="E28" s="1"/>
      <c r="F28" s="1"/>
      <c r="G28" s="1"/>
    </row>
    <row r="29" spans="2:7" ht="50.25" customHeight="1">
      <c r="B29" s="6" t="s">
        <v>53</v>
      </c>
      <c r="C29" s="2">
        <f>F5</f>
        <v>5</v>
      </c>
      <c r="D29" s="2">
        <f>G5</f>
        <v>5</v>
      </c>
      <c r="E29" s="2">
        <f>IF(D29&gt;0,C29/D29*100,IF(C29=0,100,120))</f>
        <v>100</v>
      </c>
      <c r="F29" s="1" t="s">
        <v>29</v>
      </c>
      <c r="G29" s="98">
        <f>IF(E29&lt;80,0.25,IF(E29&gt;=80,IF(E29&lt;=120,0.5,0.75)))</f>
        <v>0.5</v>
      </c>
    </row>
    <row r="30" spans="2:7" ht="33.75">
      <c r="B30" s="6" t="s">
        <v>54</v>
      </c>
      <c r="C30" s="1" t="s">
        <v>27</v>
      </c>
      <c r="D30" s="1" t="s">
        <v>27</v>
      </c>
      <c r="E30" s="2"/>
      <c r="F30" s="1" t="s">
        <v>29</v>
      </c>
      <c r="G30" s="1"/>
    </row>
    <row r="31" spans="2:7" ht="33.75">
      <c r="B31" s="6" t="s">
        <v>55</v>
      </c>
      <c r="C31" s="2">
        <f>F7</f>
        <v>3</v>
      </c>
      <c r="D31" s="2">
        <f>G7</f>
        <v>7</v>
      </c>
      <c r="E31" s="2">
        <f>IF(D31&gt;0,C31/D31*100,IF(C31=0,100,120))</f>
        <v>42.857142857142854</v>
      </c>
      <c r="F31" s="1" t="s">
        <v>27</v>
      </c>
      <c r="G31" s="1" t="s">
        <v>27</v>
      </c>
    </row>
    <row r="32" spans="2:7" ht="23.25" customHeight="1">
      <c r="B32" s="6" t="s">
        <v>56</v>
      </c>
      <c r="C32" s="2">
        <f>F8</f>
        <v>3</v>
      </c>
      <c r="D32" s="2">
        <f>G8</f>
        <v>7</v>
      </c>
      <c r="E32" s="2">
        <f>IF(D32&gt;0,C32/D32*100,IF(C32=0,100,120))</f>
        <v>42.857142857142854</v>
      </c>
      <c r="F32" s="1" t="s">
        <v>27</v>
      </c>
      <c r="G32" s="1" t="s">
        <v>27</v>
      </c>
    </row>
    <row r="33" spans="2:7" ht="78.75">
      <c r="B33" s="6" t="s">
        <v>65</v>
      </c>
      <c r="C33" s="2">
        <f>IF(F10=0,0,F9/F10*100)</f>
        <v>0</v>
      </c>
      <c r="D33" s="2">
        <f>IF(G10=0,0,G9/G10*100)</f>
        <v>0</v>
      </c>
      <c r="E33" s="2">
        <f>IF(D33&gt;0,C33/D33*100,IF(C33=0,100,120))</f>
        <v>100</v>
      </c>
      <c r="F33" s="1" t="s">
        <v>29</v>
      </c>
      <c r="G33" s="98">
        <f>IF(E33&lt;80,0.25,IF(E33&gt;=80,IF(E33&lt;=120,0.5,0.75)))</f>
        <v>0.5</v>
      </c>
    </row>
    <row r="34" spans="2:7" ht="11.25">
      <c r="B34" s="6"/>
      <c r="C34" s="2"/>
      <c r="D34" s="2"/>
      <c r="E34" s="2"/>
      <c r="F34" s="1"/>
      <c r="G34" s="1"/>
    </row>
    <row r="35" spans="2:7" ht="33.75">
      <c r="B35" s="6" t="s">
        <v>57</v>
      </c>
      <c r="C35" s="2">
        <f>C36</f>
        <v>0</v>
      </c>
      <c r="D35" s="2">
        <f>D36</f>
        <v>0</v>
      </c>
      <c r="E35" s="2">
        <f>E36</f>
        <v>100</v>
      </c>
      <c r="F35" s="1"/>
      <c r="G35" s="93">
        <f>G36</f>
        <v>0.5</v>
      </c>
    </row>
    <row r="36" spans="2:7" ht="45">
      <c r="B36" s="6" t="s">
        <v>68</v>
      </c>
      <c r="C36" s="2">
        <f>IF(F12=0,0,F11/F12*100)</f>
        <v>0</v>
      </c>
      <c r="D36" s="2">
        <f>IF(G12=0,0,G11/G12*100)</f>
        <v>0</v>
      </c>
      <c r="E36" s="2">
        <f>IF(D36&gt;0,C36/D36*100,IF(C36=0,100,120))</f>
        <v>100</v>
      </c>
      <c r="F36" s="1" t="s">
        <v>29</v>
      </c>
      <c r="G36" s="98">
        <f>IF(E36&lt;80,0.25,IF(E36&gt;=80,IF(E36&lt;=120,0.5,0.75)))</f>
        <v>0.5</v>
      </c>
    </row>
    <row r="37" spans="2:7" ht="11.25">
      <c r="B37" s="6"/>
      <c r="C37" s="1"/>
      <c r="D37" s="1"/>
      <c r="E37" s="2"/>
      <c r="F37" s="1"/>
      <c r="G37" s="4"/>
    </row>
    <row r="38" spans="2:7" ht="33.75">
      <c r="B38" s="6" t="s">
        <v>58</v>
      </c>
      <c r="C38" s="1" t="s">
        <v>27</v>
      </c>
      <c r="D38" s="1" t="s">
        <v>27</v>
      </c>
      <c r="E38" s="1" t="s">
        <v>27</v>
      </c>
      <c r="F38" s="1" t="s">
        <v>27</v>
      </c>
      <c r="G38" s="93">
        <f>(G40+G41)/2</f>
        <v>0.5</v>
      </c>
    </row>
    <row r="39" spans="2:7" ht="11.25">
      <c r="B39" s="6" t="s">
        <v>16</v>
      </c>
      <c r="C39" s="1"/>
      <c r="D39" s="1"/>
      <c r="E39" s="1"/>
      <c r="G39" s="1"/>
    </row>
    <row r="40" spans="2:7" ht="46.5" customHeight="1">
      <c r="B40" s="6" t="s">
        <v>59</v>
      </c>
      <c r="C40" s="2">
        <f>IF(F13=0,0,1)</f>
        <v>1</v>
      </c>
      <c r="D40" s="2">
        <f>IF(G13=0,0,1)</f>
        <v>1</v>
      </c>
      <c r="E40" s="2">
        <f>IF(D40&gt;0,C40/D40*100,IF(C40=0,100,120))</f>
        <v>100</v>
      </c>
      <c r="F40" s="1" t="s">
        <v>28</v>
      </c>
      <c r="G40" s="98">
        <f>IF(E40&lt;80,0.75,IF(E40&gt;=80,IF(E40&lt;=120,0.5,0.25)))</f>
        <v>0.5</v>
      </c>
    </row>
    <row r="41" spans="2:7" ht="78.75">
      <c r="B41" s="6" t="s">
        <v>71</v>
      </c>
      <c r="C41" s="2">
        <f>IF(F15=0,0,F14/F15*100)</f>
        <v>0</v>
      </c>
      <c r="D41" s="2">
        <f>IF(G15=0,0,G14/G15*100)</f>
        <v>0</v>
      </c>
      <c r="E41" s="2">
        <f>IF(D41&gt;0,C41/D41*100,IF(C41=0,100,120))</f>
        <v>100</v>
      </c>
      <c r="F41" s="1" t="s">
        <v>29</v>
      </c>
      <c r="G41" s="98">
        <f>IF(E41&lt;80,0.25,IF(E41&gt;=80,IF(E41&lt;=120,0.5,0.75)))</f>
        <v>0.5</v>
      </c>
    </row>
    <row r="42" spans="2:7" ht="11.25">
      <c r="B42" s="6"/>
      <c r="C42" s="1"/>
      <c r="D42" s="1"/>
      <c r="E42" s="2"/>
      <c r="F42" s="1"/>
      <c r="G42" s="1"/>
    </row>
    <row r="43" spans="2:7" ht="33.75">
      <c r="B43" s="6" t="s">
        <v>60</v>
      </c>
      <c r="C43" s="2">
        <f>C44</f>
        <v>0</v>
      </c>
      <c r="D43" s="2">
        <f>D44</f>
        <v>0</v>
      </c>
      <c r="E43" s="2">
        <f>E44</f>
        <v>100</v>
      </c>
      <c r="F43" s="1" t="s">
        <v>29</v>
      </c>
      <c r="G43" s="93">
        <f>G44</f>
        <v>0.2</v>
      </c>
    </row>
    <row r="44" spans="2:7" ht="56.25">
      <c r="B44" s="6" t="s">
        <v>74</v>
      </c>
      <c r="C44" s="2">
        <f>IF(F17=0,0,F16/F17*100)</f>
        <v>0</v>
      </c>
      <c r="D44" s="2">
        <f>IF(G17=0,0,G16/G17*100)</f>
        <v>0</v>
      </c>
      <c r="E44" s="2">
        <f>IF(D44&gt;0,C44/D44*100,IF(C44=0,100,120))</f>
        <v>100</v>
      </c>
      <c r="F44" s="1" t="s">
        <v>29</v>
      </c>
      <c r="G44" s="98">
        <f>IF(E44&lt;80,0.1,IF(E44&gt;=80,IF(E44&lt;=120,0.2,0.3)))</f>
        <v>0.2</v>
      </c>
    </row>
    <row r="45" spans="2:7" ht="11.25">
      <c r="B45" s="6"/>
      <c r="C45" s="1"/>
      <c r="D45" s="1"/>
      <c r="E45" s="1"/>
      <c r="G45" s="1"/>
    </row>
    <row r="46" spans="2:7" ht="22.5">
      <c r="B46" s="6" t="s">
        <v>144</v>
      </c>
      <c r="C46" s="1" t="s">
        <v>27</v>
      </c>
      <c r="D46" s="1" t="s">
        <v>27</v>
      </c>
      <c r="E46" s="1" t="s">
        <v>27</v>
      </c>
      <c r="F46" s="1" t="s">
        <v>27</v>
      </c>
      <c r="G46" s="99">
        <f>(G27+G35+G38+G43)/4</f>
        <v>0.425</v>
      </c>
    </row>
    <row r="49" spans="2:7" s="100" customFormat="1" ht="11.25">
      <c r="B49" s="96" t="s">
        <v>385</v>
      </c>
      <c r="C49" s="325" t="s">
        <v>386</v>
      </c>
      <c r="D49" s="325"/>
      <c r="E49" s="325"/>
      <c r="F49" s="326" t="s">
        <v>192</v>
      </c>
      <c r="G49" s="326"/>
    </row>
    <row r="50" spans="1:7" s="97" customFormat="1" ht="11.25" customHeight="1">
      <c r="A50" s="69"/>
      <c r="B50" s="69" t="s">
        <v>24</v>
      </c>
      <c r="C50" s="322" t="s">
        <v>25</v>
      </c>
      <c r="D50" s="322"/>
      <c r="E50" s="322"/>
      <c r="F50" s="322" t="s">
        <v>26</v>
      </c>
      <c r="G50" s="322"/>
    </row>
  </sheetData>
  <sheetProtection password="C6BA" sheet="1"/>
  <mergeCells count="33">
    <mergeCell ref="G24:G25"/>
    <mergeCell ref="F50:G50"/>
    <mergeCell ref="C49:E49"/>
    <mergeCell ref="B12:E12"/>
    <mergeCell ref="B13:E13"/>
    <mergeCell ref="B19:G19"/>
    <mergeCell ref="C50:E50"/>
    <mergeCell ref="F49:G49"/>
    <mergeCell ref="B22:G22"/>
    <mergeCell ref="B24:B25"/>
    <mergeCell ref="C24:D24"/>
    <mergeCell ref="E24:E25"/>
    <mergeCell ref="F24:F25"/>
    <mergeCell ref="B7:E7"/>
    <mergeCell ref="B8:E8"/>
    <mergeCell ref="B9:E9"/>
    <mergeCell ref="B10:E10"/>
    <mergeCell ref="B21:G21"/>
    <mergeCell ref="B14:E14"/>
    <mergeCell ref="B15:E15"/>
    <mergeCell ref="B17:E17"/>
    <mergeCell ref="B11:E11"/>
    <mergeCell ref="A6:A8"/>
    <mergeCell ref="A9:A10"/>
    <mergeCell ref="A11:A12"/>
    <mergeCell ref="A14:A15"/>
    <mergeCell ref="A16:A17"/>
    <mergeCell ref="B2:G2"/>
    <mergeCell ref="B3:E3"/>
    <mergeCell ref="B4:E4"/>
    <mergeCell ref="B5:E5"/>
    <mergeCell ref="B6:E6"/>
    <mergeCell ref="B16:E16"/>
  </mergeCells>
  <printOptions horizontalCentered="1"/>
  <pageMargins left="0.49" right="0.16" top="0.24" bottom="0.27" header="0.17" footer="0.17"/>
  <pageSetup horizontalDpi="600" verticalDpi="600" orientation="portrait" paperSize="9" r:id="rId1"/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L64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5.66015625" style="68" customWidth="1"/>
    <col min="2" max="2" width="51.83203125" style="8" customWidth="1"/>
    <col min="3" max="3" width="13.33203125" style="8" customWidth="1"/>
    <col min="4" max="4" width="12.33203125" style="8" customWidth="1"/>
    <col min="5" max="5" width="11.66015625" style="8" customWidth="1"/>
    <col min="6" max="6" width="13.83203125" style="8" customWidth="1"/>
    <col min="7" max="7" width="13.16015625" style="8" customWidth="1"/>
    <col min="8" max="9" width="9.33203125" style="8" customWidth="1"/>
    <col min="10" max="10" width="11.66015625" style="8" bestFit="1" customWidth="1"/>
    <col min="11" max="16384" width="9.33203125" style="8" customWidth="1"/>
  </cols>
  <sheetData>
    <row r="2" spans="2:12" ht="25.5" customHeight="1">
      <c r="B2" s="332" t="s">
        <v>78</v>
      </c>
      <c r="C2" s="332"/>
      <c r="D2" s="332"/>
      <c r="E2" s="332"/>
      <c r="F2" s="332"/>
      <c r="G2" s="332"/>
      <c r="H2" s="103"/>
      <c r="I2" s="103"/>
      <c r="J2" s="103"/>
      <c r="K2" s="103"/>
      <c r="L2" s="103"/>
    </row>
    <row r="3" spans="1:12" ht="27" customHeight="1">
      <c r="A3" s="85"/>
      <c r="B3" s="318" t="s">
        <v>49</v>
      </c>
      <c r="C3" s="318"/>
      <c r="D3" s="318"/>
      <c r="E3" s="318"/>
      <c r="F3" s="86" t="s">
        <v>31</v>
      </c>
      <c r="G3" s="86" t="s">
        <v>30</v>
      </c>
      <c r="H3" s="103"/>
      <c r="I3" s="103"/>
      <c r="J3" s="103"/>
      <c r="K3" s="103"/>
      <c r="L3" s="103"/>
    </row>
    <row r="4" spans="1:12" ht="38.25" customHeight="1">
      <c r="A4" s="85" t="s">
        <v>184</v>
      </c>
      <c r="B4" s="317" t="s">
        <v>96</v>
      </c>
      <c r="C4" s="317"/>
      <c r="D4" s="317"/>
      <c r="E4" s="317"/>
      <c r="F4" s="5">
        <v>1</v>
      </c>
      <c r="G4" s="5">
        <v>1</v>
      </c>
      <c r="H4" s="103"/>
      <c r="I4" s="103"/>
      <c r="J4" s="103"/>
      <c r="K4" s="103"/>
      <c r="L4" s="103"/>
    </row>
    <row r="5" spans="1:12" ht="37.5" customHeight="1">
      <c r="A5" s="85" t="s">
        <v>187</v>
      </c>
      <c r="B5" s="317" t="s">
        <v>94</v>
      </c>
      <c r="C5" s="317"/>
      <c r="D5" s="317"/>
      <c r="E5" s="308"/>
      <c r="F5" s="5">
        <v>0</v>
      </c>
      <c r="G5" s="5">
        <v>0</v>
      </c>
      <c r="H5" s="103"/>
      <c r="I5" s="103"/>
      <c r="J5" s="103"/>
      <c r="K5" s="103"/>
      <c r="L5" s="103"/>
    </row>
    <row r="6" spans="1:12" ht="22.5" customHeight="1">
      <c r="A6" s="85"/>
      <c r="B6" s="317" t="s">
        <v>262</v>
      </c>
      <c r="C6" s="317"/>
      <c r="D6" s="317"/>
      <c r="E6" s="308"/>
      <c r="F6" s="83">
        <f>'ф.2.1 ИндИнф (Ин)'!F23</f>
        <v>2</v>
      </c>
      <c r="G6" s="83">
        <f>'ф.2.1 ИндИнф (Ин)'!G23</f>
        <v>2</v>
      </c>
      <c r="H6" s="104"/>
      <c r="I6" s="103"/>
      <c r="J6" s="103"/>
      <c r="K6" s="103"/>
      <c r="L6" s="103"/>
    </row>
    <row r="7" spans="1:12" ht="47.25" customHeight="1">
      <c r="A7" s="101" t="s">
        <v>193</v>
      </c>
      <c r="B7" s="317" t="s">
        <v>263</v>
      </c>
      <c r="C7" s="317"/>
      <c r="D7" s="317"/>
      <c r="E7" s="308"/>
      <c r="F7" s="5">
        <v>0</v>
      </c>
      <c r="G7" s="5">
        <v>0</v>
      </c>
      <c r="H7" s="104"/>
      <c r="I7" s="103"/>
      <c r="J7" s="103"/>
      <c r="K7" s="103"/>
      <c r="L7" s="103"/>
    </row>
    <row r="8" spans="1:12" ht="57.75" customHeight="1">
      <c r="A8" s="85" t="s">
        <v>194</v>
      </c>
      <c r="B8" s="308" t="s">
        <v>264</v>
      </c>
      <c r="C8" s="309"/>
      <c r="D8" s="309"/>
      <c r="E8" s="310"/>
      <c r="F8" s="5">
        <v>0</v>
      </c>
      <c r="G8" s="5">
        <v>0</v>
      </c>
      <c r="H8" s="104"/>
      <c r="I8" s="103"/>
      <c r="J8" s="103"/>
      <c r="K8" s="103"/>
      <c r="L8" s="103"/>
    </row>
    <row r="9" spans="1:12" ht="36" customHeight="1">
      <c r="A9" s="85" t="s">
        <v>195</v>
      </c>
      <c r="B9" s="308" t="s">
        <v>265</v>
      </c>
      <c r="C9" s="309"/>
      <c r="D9" s="309"/>
      <c r="E9" s="310"/>
      <c r="F9" s="5">
        <v>0</v>
      </c>
      <c r="G9" s="5">
        <v>0</v>
      </c>
      <c r="H9" s="103"/>
      <c r="I9" s="103"/>
      <c r="J9" s="103"/>
      <c r="K9" s="103"/>
      <c r="L9" s="103"/>
    </row>
    <row r="10" spans="1:12" ht="35.25" customHeight="1">
      <c r="A10" s="85" t="s">
        <v>197</v>
      </c>
      <c r="B10" s="308" t="s">
        <v>266</v>
      </c>
      <c r="C10" s="309"/>
      <c r="D10" s="309"/>
      <c r="E10" s="310"/>
      <c r="F10" s="5">
        <v>0</v>
      </c>
      <c r="G10" s="5">
        <v>0</v>
      </c>
      <c r="H10" s="103"/>
      <c r="I10" s="103"/>
      <c r="J10" s="103"/>
      <c r="K10" s="103"/>
      <c r="L10" s="103"/>
    </row>
    <row r="11" spans="1:12" ht="36" customHeight="1">
      <c r="A11" s="85" t="s">
        <v>196</v>
      </c>
      <c r="B11" s="308" t="s">
        <v>101</v>
      </c>
      <c r="C11" s="309"/>
      <c r="D11" s="309"/>
      <c r="E11" s="310"/>
      <c r="F11" s="5">
        <v>0</v>
      </c>
      <c r="G11" s="5">
        <v>0</v>
      </c>
      <c r="H11" s="103"/>
      <c r="I11" s="103"/>
      <c r="J11" s="103"/>
      <c r="K11" s="103"/>
      <c r="L11" s="103"/>
    </row>
    <row r="12" spans="1:12" ht="35.25" customHeight="1">
      <c r="A12" s="85" t="s">
        <v>188</v>
      </c>
      <c r="B12" s="308" t="s">
        <v>102</v>
      </c>
      <c r="C12" s="309"/>
      <c r="D12" s="309"/>
      <c r="E12" s="310"/>
      <c r="F12" s="5">
        <v>3</v>
      </c>
      <c r="G12" s="5">
        <v>3</v>
      </c>
      <c r="H12" s="103"/>
      <c r="I12" s="103"/>
      <c r="J12" s="103"/>
      <c r="K12" s="103"/>
      <c r="L12" s="103"/>
    </row>
    <row r="13" spans="1:12" ht="23.25" customHeight="1">
      <c r="A13" s="319" t="s">
        <v>190</v>
      </c>
      <c r="B13" s="308" t="s">
        <v>198</v>
      </c>
      <c r="C13" s="309"/>
      <c r="D13" s="309"/>
      <c r="E13" s="310"/>
      <c r="F13" s="83" t="s">
        <v>27</v>
      </c>
      <c r="G13" s="83" t="s">
        <v>27</v>
      </c>
      <c r="H13" s="103"/>
      <c r="I13" s="103"/>
      <c r="J13" s="103"/>
      <c r="K13" s="103"/>
      <c r="L13" s="103"/>
    </row>
    <row r="14" spans="1:12" ht="26.25" customHeight="1">
      <c r="A14" s="321"/>
      <c r="B14" s="308" t="s">
        <v>103</v>
      </c>
      <c r="C14" s="309"/>
      <c r="D14" s="309"/>
      <c r="E14" s="310"/>
      <c r="F14" s="102">
        <v>0</v>
      </c>
      <c r="G14" s="102">
        <v>0</v>
      </c>
      <c r="H14" s="103"/>
      <c r="I14" s="103"/>
      <c r="J14" s="103"/>
      <c r="K14" s="103"/>
      <c r="L14" s="103"/>
    </row>
    <row r="15" spans="1:12" ht="23.25" customHeight="1">
      <c r="A15" s="321"/>
      <c r="B15" s="308" t="s">
        <v>104</v>
      </c>
      <c r="C15" s="309"/>
      <c r="D15" s="309"/>
      <c r="E15" s="310"/>
      <c r="F15" s="102">
        <v>0</v>
      </c>
      <c r="G15" s="102">
        <v>0</v>
      </c>
      <c r="H15" s="103"/>
      <c r="I15" s="103"/>
      <c r="J15" s="103"/>
      <c r="K15" s="103"/>
      <c r="L15" s="103"/>
    </row>
    <row r="16" spans="1:12" ht="29.25" customHeight="1">
      <c r="A16" s="320"/>
      <c r="B16" s="308" t="s">
        <v>105</v>
      </c>
      <c r="C16" s="309"/>
      <c r="D16" s="309"/>
      <c r="E16" s="310"/>
      <c r="F16" s="102">
        <v>0</v>
      </c>
      <c r="G16" s="102">
        <v>0</v>
      </c>
      <c r="H16" s="103"/>
      <c r="I16" s="103"/>
      <c r="J16" s="103"/>
      <c r="K16" s="103"/>
      <c r="L16" s="103"/>
    </row>
    <row r="17" spans="1:12" ht="39.75" customHeight="1">
      <c r="A17" s="101" t="s">
        <v>191</v>
      </c>
      <c r="B17" s="308" t="s">
        <v>267</v>
      </c>
      <c r="C17" s="309"/>
      <c r="D17" s="309"/>
      <c r="E17" s="310"/>
      <c r="F17" s="102">
        <v>0</v>
      </c>
      <c r="G17" s="102">
        <v>0</v>
      </c>
      <c r="H17" s="103"/>
      <c r="I17" s="103"/>
      <c r="J17" s="103"/>
      <c r="K17" s="103"/>
      <c r="L17" s="103"/>
    </row>
    <row r="18" spans="1:12" ht="9.75" customHeight="1">
      <c r="A18" s="85"/>
      <c r="B18" s="327"/>
      <c r="C18" s="328"/>
      <c r="D18" s="328"/>
      <c r="E18" s="329"/>
      <c r="F18" s="83"/>
      <c r="G18" s="83"/>
      <c r="H18" s="103"/>
      <c r="I18" s="103"/>
      <c r="J18" s="103"/>
      <c r="K18" s="103"/>
      <c r="L18" s="103"/>
    </row>
    <row r="19" spans="1:12" ht="40.5" customHeight="1">
      <c r="A19" s="85" t="s">
        <v>181</v>
      </c>
      <c r="B19" s="308" t="s">
        <v>106</v>
      </c>
      <c r="C19" s="309"/>
      <c r="D19" s="309"/>
      <c r="E19" s="310"/>
      <c r="F19" s="5">
        <v>0</v>
      </c>
      <c r="G19" s="5">
        <v>0</v>
      </c>
      <c r="H19" s="103"/>
      <c r="I19" s="103"/>
      <c r="J19" s="103"/>
      <c r="K19" s="103"/>
      <c r="L19" s="103"/>
    </row>
    <row r="20" spans="1:12" ht="39" customHeight="1">
      <c r="A20" s="319" t="s">
        <v>199</v>
      </c>
      <c r="B20" s="308" t="s">
        <v>268</v>
      </c>
      <c r="C20" s="309"/>
      <c r="D20" s="309"/>
      <c r="E20" s="310"/>
      <c r="F20" s="5">
        <v>0</v>
      </c>
      <c r="G20" s="5">
        <v>0</v>
      </c>
      <c r="H20" s="103"/>
      <c r="I20" s="103"/>
      <c r="J20" s="103"/>
      <c r="K20" s="103"/>
      <c r="L20" s="103"/>
    </row>
    <row r="21" spans="1:12" ht="43.5" customHeight="1">
      <c r="A21" s="320"/>
      <c r="B21" s="308" t="s">
        <v>269</v>
      </c>
      <c r="C21" s="309"/>
      <c r="D21" s="309"/>
      <c r="E21" s="310"/>
      <c r="F21" s="5">
        <v>0</v>
      </c>
      <c r="G21" s="5">
        <v>0</v>
      </c>
      <c r="H21" s="103"/>
      <c r="I21" s="103"/>
      <c r="J21" s="103"/>
      <c r="K21" s="103"/>
      <c r="L21" s="103"/>
    </row>
    <row r="22" spans="2:12" ht="12" customHeight="1">
      <c r="B22" s="87"/>
      <c r="C22" s="87"/>
      <c r="D22" s="87"/>
      <c r="E22" s="87"/>
      <c r="F22" s="88"/>
      <c r="G22" s="88"/>
      <c r="H22" s="103"/>
      <c r="I22" s="103"/>
      <c r="J22" s="103"/>
      <c r="K22" s="103"/>
      <c r="L22" s="103"/>
    </row>
    <row r="23" spans="2:12" ht="10.5" customHeight="1">
      <c r="B23" s="331" t="s">
        <v>77</v>
      </c>
      <c r="C23" s="331"/>
      <c r="D23" s="331"/>
      <c r="E23" s="331"/>
      <c r="F23" s="331"/>
      <c r="G23" s="331"/>
      <c r="H23" s="103"/>
      <c r="I23" s="103"/>
      <c r="J23" s="103"/>
      <c r="K23" s="103"/>
      <c r="L23" s="103"/>
    </row>
    <row r="24" spans="2:12" ht="10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 ht="10.5" customHeight="1">
      <c r="B25" s="315" t="s">
        <v>390</v>
      </c>
      <c r="C25" s="315"/>
      <c r="D25" s="315"/>
      <c r="E25" s="315"/>
      <c r="F25" s="315"/>
      <c r="G25" s="315"/>
      <c r="H25" s="103"/>
      <c r="I25" s="103"/>
      <c r="J25" s="103"/>
      <c r="K25" s="103"/>
      <c r="L25" s="103"/>
    </row>
    <row r="26" spans="2:12" ht="10.5" customHeight="1">
      <c r="B26" s="313" t="s">
        <v>40</v>
      </c>
      <c r="C26" s="314"/>
      <c r="D26" s="314"/>
      <c r="E26" s="314"/>
      <c r="F26" s="314"/>
      <c r="G26" s="314"/>
      <c r="H26" s="103"/>
      <c r="I26" s="103"/>
      <c r="J26" s="103"/>
      <c r="K26" s="103"/>
      <c r="L26" s="103"/>
    </row>
    <row r="27" spans="8:12" ht="10.5" customHeight="1">
      <c r="H27" s="103"/>
      <c r="I27" s="103"/>
      <c r="J27" s="103"/>
      <c r="K27" s="103"/>
      <c r="L27" s="103"/>
    </row>
    <row r="28" spans="2:7" ht="11.25">
      <c r="B28" s="311" t="s">
        <v>1</v>
      </c>
      <c r="C28" s="311" t="s">
        <v>2</v>
      </c>
      <c r="D28" s="311"/>
      <c r="E28" s="311" t="s">
        <v>3</v>
      </c>
      <c r="F28" s="311" t="s">
        <v>4</v>
      </c>
      <c r="G28" s="311" t="s">
        <v>7</v>
      </c>
    </row>
    <row r="29" spans="2:7" s="68" customFormat="1" ht="22.5">
      <c r="B29" s="311"/>
      <c r="C29" s="91" t="s">
        <v>5</v>
      </c>
      <c r="D29" s="91" t="s">
        <v>6</v>
      </c>
      <c r="E29" s="311"/>
      <c r="F29" s="311"/>
      <c r="G29" s="311"/>
    </row>
    <row r="30" spans="2:7" s="68" customFormat="1" ht="11.25">
      <c r="B30" s="92">
        <v>1</v>
      </c>
      <c r="C30" s="92">
        <v>2</v>
      </c>
      <c r="D30" s="92">
        <v>3</v>
      </c>
      <c r="E30" s="92">
        <v>4</v>
      </c>
      <c r="F30" s="92">
        <v>5</v>
      </c>
      <c r="G30" s="92">
        <v>6</v>
      </c>
    </row>
    <row r="31" spans="2:7" s="69" customFormat="1" ht="50.25" customHeight="1">
      <c r="B31" s="6" t="s">
        <v>79</v>
      </c>
      <c r="C31" s="2">
        <f>IF(F4=0,0,1)</f>
        <v>1</v>
      </c>
      <c r="D31" s="2">
        <f>IF(G4=0,0,1)</f>
        <v>1</v>
      </c>
      <c r="E31" s="2">
        <f>IF(D31&gt;0,C31/D31*100,IF(C31=0,100,120))</f>
        <v>100</v>
      </c>
      <c r="F31" s="1" t="s">
        <v>28</v>
      </c>
      <c r="G31" s="93">
        <f>IF(E31&lt;80,3,IF(E31&gt;=80,IF(E31&lt;=120,2,1)))</f>
        <v>2</v>
      </c>
    </row>
    <row r="32" spans="2:7" ht="12" customHeight="1">
      <c r="B32" s="6"/>
      <c r="C32" s="1"/>
      <c r="D32" s="1"/>
      <c r="E32" s="1"/>
      <c r="F32" s="1"/>
      <c r="G32" s="1"/>
    </row>
    <row r="33" spans="2:7" ht="22.5">
      <c r="B33" s="6" t="s">
        <v>80</v>
      </c>
      <c r="C33" s="1" t="s">
        <v>27</v>
      </c>
      <c r="D33" s="1" t="s">
        <v>27</v>
      </c>
      <c r="E33" s="1" t="s">
        <v>27</v>
      </c>
      <c r="F33" s="1" t="s">
        <v>27</v>
      </c>
      <c r="G33" s="93">
        <f>(G35+G36+G38+G39+G40)/5</f>
        <v>2</v>
      </c>
    </row>
    <row r="34" spans="2:7" ht="11.25">
      <c r="B34" s="6" t="s">
        <v>16</v>
      </c>
      <c r="C34" s="2"/>
      <c r="D34" s="2"/>
      <c r="E34" s="2"/>
      <c r="F34" s="1"/>
      <c r="G34" s="1"/>
    </row>
    <row r="35" spans="2:7" ht="51.75" customHeight="1">
      <c r="B35" s="6" t="s">
        <v>95</v>
      </c>
      <c r="C35" s="2">
        <f>IF(F6=0,0,F5/F6*100)</f>
        <v>0</v>
      </c>
      <c r="D35" s="2">
        <f>IF(G6=0,0,G5/G6*100)</f>
        <v>0</v>
      </c>
      <c r="E35" s="2">
        <f aca="true" t="shared" si="0" ref="E35:E40">IF(D35&gt;0,C35/D35*100,IF(C35=0,100,120))</f>
        <v>100</v>
      </c>
      <c r="F35" s="1" t="s">
        <v>29</v>
      </c>
      <c r="G35" s="105">
        <f>IF(E35&lt;80,1,IF(E35&gt;=80,IF(E35&lt;=120,2,3)))</f>
        <v>2</v>
      </c>
    </row>
    <row r="36" spans="2:7" ht="63" customHeight="1">
      <c r="B36" s="6" t="s">
        <v>97</v>
      </c>
      <c r="C36" s="2">
        <f>IF(F6=0,0,F7/F6*100)</f>
        <v>0</v>
      </c>
      <c r="D36" s="2">
        <f>IF(G6=0,0,G7/G6*100)</f>
        <v>0</v>
      </c>
      <c r="E36" s="2">
        <f t="shared" si="0"/>
        <v>100</v>
      </c>
      <c r="F36" s="1" t="s">
        <v>28</v>
      </c>
      <c r="G36" s="1">
        <f>IF(E36&lt;80,3,IF(E36&gt;=80,IF(E36&lt;=120,2,1)))</f>
        <v>2</v>
      </c>
    </row>
    <row r="37" spans="2:7" ht="81" customHeight="1">
      <c r="B37" s="6" t="s">
        <v>98</v>
      </c>
      <c r="C37" s="2">
        <f>IF(F6=0,0,F8/F6*100)</f>
        <v>0</v>
      </c>
      <c r="D37" s="2">
        <f>IF(G6=0,0,G8/G6*100)</f>
        <v>0</v>
      </c>
      <c r="E37" s="2">
        <f t="shared" si="0"/>
        <v>100</v>
      </c>
      <c r="F37" s="1" t="s">
        <v>29</v>
      </c>
      <c r="G37" s="1" t="s">
        <v>27</v>
      </c>
    </row>
    <row r="38" spans="2:7" ht="72" customHeight="1">
      <c r="B38" s="6" t="s">
        <v>99</v>
      </c>
      <c r="C38" s="2">
        <f>IF(F6=0,0,F9/F6*100)</f>
        <v>0</v>
      </c>
      <c r="D38" s="2">
        <f>IF(G6=0,0,G9/G6*100)</f>
        <v>0</v>
      </c>
      <c r="E38" s="2">
        <f t="shared" si="0"/>
        <v>100</v>
      </c>
      <c r="F38" s="1" t="s">
        <v>29</v>
      </c>
      <c r="G38" s="1">
        <f>IF(E38&lt;80,1,IF(E38&gt;=80,IF(E38&lt;=120,2,3)))</f>
        <v>2</v>
      </c>
    </row>
    <row r="39" spans="2:7" ht="53.25" customHeight="1">
      <c r="B39" s="6" t="s">
        <v>107</v>
      </c>
      <c r="C39" s="2">
        <f>IF(F6=0,0,F10/F6*100)</f>
        <v>0</v>
      </c>
      <c r="D39" s="2">
        <f>IF(G6=0,0,G10/G6*100)</f>
        <v>0</v>
      </c>
      <c r="E39" s="2">
        <f t="shared" si="0"/>
        <v>100</v>
      </c>
      <c r="F39" s="1" t="s">
        <v>28</v>
      </c>
      <c r="G39" s="1">
        <f>IF(E39&lt;80,3,IF(E39&gt;=80,IF(E39&lt;=120,2,1)))</f>
        <v>2</v>
      </c>
    </row>
    <row r="40" spans="2:7" ht="40.5" customHeight="1">
      <c r="B40" s="6" t="s">
        <v>81</v>
      </c>
      <c r="C40" s="2">
        <f>F11</f>
        <v>0</v>
      </c>
      <c r="D40" s="2">
        <f>G11</f>
        <v>0</v>
      </c>
      <c r="E40" s="2">
        <f t="shared" si="0"/>
        <v>100</v>
      </c>
      <c r="F40" s="1" t="s">
        <v>28</v>
      </c>
      <c r="G40" s="1">
        <f>IF(E40&lt;80,3,IF(E40&gt;=80,IF(E40&lt;=120,2,1)))</f>
        <v>2</v>
      </c>
    </row>
    <row r="41" spans="2:7" ht="13.5" customHeight="1">
      <c r="B41" s="6"/>
      <c r="C41" s="2"/>
      <c r="D41" s="2"/>
      <c r="E41" s="2"/>
      <c r="F41" s="1"/>
      <c r="G41" s="1"/>
    </row>
    <row r="42" spans="2:7" ht="27.75" customHeight="1">
      <c r="B42" s="6" t="s">
        <v>82</v>
      </c>
      <c r="C42" s="1" t="s">
        <v>27</v>
      </c>
      <c r="D42" s="1" t="s">
        <v>27</v>
      </c>
      <c r="E42" s="1" t="s">
        <v>27</v>
      </c>
      <c r="F42" s="1" t="s">
        <v>27</v>
      </c>
      <c r="G42" s="93">
        <f>G44</f>
        <v>2</v>
      </c>
    </row>
    <row r="43" spans="2:7" ht="15" customHeight="1">
      <c r="B43" s="6" t="s">
        <v>16</v>
      </c>
      <c r="C43" s="1"/>
      <c r="D43" s="1"/>
      <c r="E43" s="1"/>
      <c r="G43" s="1"/>
    </row>
    <row r="44" spans="2:7" ht="31.5" customHeight="1">
      <c r="B44" s="6" t="s">
        <v>83</v>
      </c>
      <c r="C44" s="2">
        <f>F12</f>
        <v>3</v>
      </c>
      <c r="D44" s="2">
        <f>G12</f>
        <v>3</v>
      </c>
      <c r="E44" s="2">
        <f>IF(D44&gt;0,C44/D44*100,IF(C44=0,100,120))</f>
        <v>100</v>
      </c>
      <c r="F44" s="1" t="s">
        <v>29</v>
      </c>
      <c r="G44" s="1">
        <f>IF(E44&lt;80,1,IF(E44&gt;=80,IF(E44&lt;=120,2,3)))</f>
        <v>2</v>
      </c>
    </row>
    <row r="45" spans="2:7" ht="46.5" customHeight="1">
      <c r="B45" s="6" t="s">
        <v>84</v>
      </c>
      <c r="C45" s="1" t="s">
        <v>27</v>
      </c>
      <c r="D45" s="1" t="s">
        <v>27</v>
      </c>
      <c r="E45" s="2"/>
      <c r="F45" s="1" t="s">
        <v>28</v>
      </c>
      <c r="G45" s="1"/>
    </row>
    <row r="46" spans="2:7" ht="24" customHeight="1">
      <c r="B46" s="6" t="s">
        <v>85</v>
      </c>
      <c r="C46" s="106">
        <f aca="true" t="shared" si="1" ref="C46:D48">F14</f>
        <v>0</v>
      </c>
      <c r="D46" s="106">
        <f t="shared" si="1"/>
        <v>0</v>
      </c>
      <c r="E46" s="98">
        <f>IF(D46&gt;0,C46/D46*100,IF(C46=0,100,120))</f>
        <v>100</v>
      </c>
      <c r="F46" s="1" t="s">
        <v>27</v>
      </c>
      <c r="G46" s="1" t="s">
        <v>27</v>
      </c>
    </row>
    <row r="47" spans="2:7" ht="24.75" customHeight="1">
      <c r="B47" s="6" t="s">
        <v>86</v>
      </c>
      <c r="C47" s="106">
        <f t="shared" si="1"/>
        <v>0</v>
      </c>
      <c r="D47" s="106">
        <f t="shared" si="1"/>
        <v>0</v>
      </c>
      <c r="E47" s="98">
        <f>IF(D47&gt;0,C47/D47*100,IF(C47=0,100,120))</f>
        <v>100</v>
      </c>
      <c r="F47" s="1" t="s">
        <v>27</v>
      </c>
      <c r="G47" s="1" t="s">
        <v>27</v>
      </c>
    </row>
    <row r="48" spans="2:7" ht="24.75" customHeight="1">
      <c r="B48" s="6" t="s">
        <v>87</v>
      </c>
      <c r="C48" s="106">
        <f t="shared" si="1"/>
        <v>0</v>
      </c>
      <c r="D48" s="106">
        <f t="shared" si="1"/>
        <v>0</v>
      </c>
      <c r="E48" s="98">
        <f>IF(D48&gt;0,C48/D48*100,IF(C48=0,100,120))</f>
        <v>100</v>
      </c>
      <c r="F48" s="1" t="s">
        <v>27</v>
      </c>
      <c r="G48" s="1" t="s">
        <v>27</v>
      </c>
    </row>
    <row r="49" spans="2:7" ht="11.25">
      <c r="B49" s="6"/>
      <c r="C49" s="1"/>
      <c r="D49" s="1"/>
      <c r="E49" s="1"/>
      <c r="G49" s="1"/>
    </row>
    <row r="50" spans="2:7" ht="22.5">
      <c r="B50" s="6" t="s">
        <v>88</v>
      </c>
      <c r="C50" s="106">
        <f>C51</f>
        <v>0</v>
      </c>
      <c r="D50" s="106">
        <f>D51</f>
        <v>0</v>
      </c>
      <c r="E50" s="98">
        <f>E51</f>
        <v>100</v>
      </c>
      <c r="F50" s="1" t="s">
        <v>29</v>
      </c>
      <c r="G50" s="93">
        <f>G51</f>
        <v>2</v>
      </c>
    </row>
    <row r="51" spans="2:7" ht="48" customHeight="1">
      <c r="B51" s="6" t="s">
        <v>89</v>
      </c>
      <c r="C51" s="106">
        <f>F17</f>
        <v>0</v>
      </c>
      <c r="D51" s="106">
        <f>G17</f>
        <v>0</v>
      </c>
      <c r="E51" s="98">
        <f>IF(D51&gt;0,C51/D51*100,IF(C51=0,100,120))</f>
        <v>100</v>
      </c>
      <c r="F51" s="1" t="s">
        <v>29</v>
      </c>
      <c r="G51" s="1">
        <f>IF(E51&lt;80,1,IF(E51&gt;=80,IF(E51&lt;=120,2,3)))</f>
        <v>2</v>
      </c>
    </row>
    <row r="52" spans="2:7" ht="11.25">
      <c r="B52" s="6"/>
      <c r="C52" s="2"/>
      <c r="D52" s="2"/>
      <c r="E52" s="2"/>
      <c r="F52" s="1"/>
      <c r="G52" s="7"/>
    </row>
    <row r="53" spans="2:7" ht="45">
      <c r="B53" s="6" t="s">
        <v>90</v>
      </c>
      <c r="C53" s="1" t="s">
        <v>27</v>
      </c>
      <c r="D53" s="1" t="s">
        <v>27</v>
      </c>
      <c r="E53" s="1" t="s">
        <v>27</v>
      </c>
      <c r="F53" s="1" t="s">
        <v>27</v>
      </c>
      <c r="G53" s="93">
        <f>(G55+G56)/2</f>
        <v>2</v>
      </c>
    </row>
    <row r="54" spans="2:7" ht="14.25" customHeight="1">
      <c r="B54" s="6" t="s">
        <v>16</v>
      </c>
      <c r="C54" s="1"/>
      <c r="D54" s="1"/>
      <c r="E54" s="1"/>
      <c r="G54" s="1"/>
    </row>
    <row r="55" spans="2:7" ht="39.75" customHeight="1">
      <c r="B55" s="6" t="s">
        <v>91</v>
      </c>
      <c r="C55" s="2">
        <f>F19</f>
        <v>0</v>
      </c>
      <c r="D55" s="2">
        <f>G19</f>
        <v>0</v>
      </c>
      <c r="E55" s="2">
        <f>IF(D55&gt;0,C55/D55*100,IF(C55=0,100,120))</f>
        <v>100</v>
      </c>
      <c r="F55" s="1" t="s">
        <v>29</v>
      </c>
      <c r="G55" s="1">
        <f>IF(E55&lt;80,1,IF(E55&gt;=80,IF(E55&lt;=120,2,3)))</f>
        <v>2</v>
      </c>
    </row>
    <row r="56" spans="2:7" ht="84" customHeight="1">
      <c r="B56" s="6" t="s">
        <v>92</v>
      </c>
      <c r="C56" s="2">
        <f>IF(F21=0,0,F20/F21*100)</f>
        <v>0</v>
      </c>
      <c r="D56" s="2">
        <f>IF(G21=0,0,G20/G21*100)</f>
        <v>0</v>
      </c>
      <c r="E56" s="2">
        <f>IF(D56&gt;0,C56/D56*100,IF(C56=0,100,120))</f>
        <v>100</v>
      </c>
      <c r="F56" s="1" t="s">
        <v>28</v>
      </c>
      <c r="G56" s="1">
        <f>IF(E56&lt;80,3,IF(E56&gt;=80,IF(E56&lt;=120,2,1)))</f>
        <v>2</v>
      </c>
    </row>
    <row r="57" spans="2:7" ht="11.25">
      <c r="B57" s="6"/>
      <c r="C57" s="2"/>
      <c r="D57" s="2"/>
      <c r="E57" s="2"/>
      <c r="F57" s="1"/>
      <c r="G57" s="1"/>
    </row>
    <row r="58" spans="2:7" ht="27" customHeight="1">
      <c r="B58" s="6" t="s">
        <v>145</v>
      </c>
      <c r="C58" s="1" t="s">
        <v>27</v>
      </c>
      <c r="D58" s="1" t="s">
        <v>27</v>
      </c>
      <c r="E58" s="1" t="s">
        <v>27</v>
      </c>
      <c r="F58" s="1" t="s">
        <v>27</v>
      </c>
      <c r="G58" s="93">
        <f>(G31+G33+G42+G50+G53)/5</f>
        <v>2</v>
      </c>
    </row>
    <row r="59" ht="26.25" customHeight="1"/>
    <row r="60" spans="2:7" s="95" customFormat="1" ht="11.25">
      <c r="B60" s="96" t="s">
        <v>385</v>
      </c>
      <c r="C60" s="324" t="s">
        <v>386</v>
      </c>
      <c r="D60" s="324"/>
      <c r="E60" s="324"/>
      <c r="F60" s="323" t="s">
        <v>192</v>
      </c>
      <c r="G60" s="323"/>
    </row>
    <row r="61" spans="1:7" s="97" customFormat="1" ht="9.75">
      <c r="A61" s="69"/>
      <c r="B61" s="69" t="s">
        <v>24</v>
      </c>
      <c r="C61" s="322" t="s">
        <v>25</v>
      </c>
      <c r="D61" s="322"/>
      <c r="E61" s="322"/>
      <c r="F61" s="322" t="s">
        <v>26</v>
      </c>
      <c r="G61" s="322"/>
    </row>
    <row r="64" spans="2:7" ht="27.75" customHeight="1">
      <c r="B64" s="330" t="s">
        <v>93</v>
      </c>
      <c r="C64" s="330"/>
      <c r="D64" s="330"/>
      <c r="E64" s="330"/>
      <c r="F64" s="330"/>
      <c r="G64" s="330"/>
    </row>
  </sheetData>
  <sheetProtection password="C6BA" sheet="1"/>
  <mergeCells count="35">
    <mergeCell ref="B10:E10"/>
    <mergeCell ref="B11:E11"/>
    <mergeCell ref="B8:E8"/>
    <mergeCell ref="B2:G2"/>
    <mergeCell ref="B3:E3"/>
    <mergeCell ref="B4:E4"/>
    <mergeCell ref="B5:E5"/>
    <mergeCell ref="B9:E9"/>
    <mergeCell ref="B23:G23"/>
    <mergeCell ref="B25:G25"/>
    <mergeCell ref="B21:E21"/>
    <mergeCell ref="B6:E6"/>
    <mergeCell ref="B7:E7"/>
    <mergeCell ref="B28:B29"/>
    <mergeCell ref="C28:D28"/>
    <mergeCell ref="B12:E12"/>
    <mergeCell ref="B14:E14"/>
    <mergeCell ref="B15:E15"/>
    <mergeCell ref="B64:G64"/>
    <mergeCell ref="F60:G60"/>
    <mergeCell ref="F61:G61"/>
    <mergeCell ref="C60:E60"/>
    <mergeCell ref="C61:E61"/>
    <mergeCell ref="B26:G26"/>
    <mergeCell ref="E28:E29"/>
    <mergeCell ref="F28:F29"/>
    <mergeCell ref="G28:G29"/>
    <mergeCell ref="A13:A16"/>
    <mergeCell ref="A20:A21"/>
    <mergeCell ref="B19:E19"/>
    <mergeCell ref="B13:E13"/>
    <mergeCell ref="B20:E20"/>
    <mergeCell ref="B17:E17"/>
    <mergeCell ref="B16:E16"/>
    <mergeCell ref="B18:E18"/>
  </mergeCells>
  <printOptions horizontalCentered="1"/>
  <pageMargins left="0.71" right="0.16" top="0.3" bottom="0.33" header="0.15748031496062992" footer="0.17"/>
  <pageSetup horizontalDpi="600" verticalDpi="600" orientation="portrait" paperSize="9" r:id="rId1"/>
  <rowBreaks count="1" manualBreakCount="1">
    <brk id="2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7"/>
  <sheetViews>
    <sheetView workbookViewId="0" topLeftCell="A1">
      <selection activeCell="D11" sqref="D11"/>
    </sheetView>
  </sheetViews>
  <sheetFormatPr defaultColWidth="9.33203125" defaultRowHeight="11.25"/>
  <cols>
    <col min="1" max="1" width="6.83203125" style="72" customWidth="1"/>
    <col min="2" max="2" width="61.66015625" style="71" customWidth="1"/>
    <col min="3" max="3" width="21.66015625" style="72" customWidth="1"/>
    <col min="4" max="4" width="19.83203125" style="71" customWidth="1"/>
    <col min="5" max="16384" width="9.33203125" style="71" customWidth="1"/>
  </cols>
  <sheetData>
    <row r="2" spans="1:4" ht="30.75" customHeight="1">
      <c r="A2" s="333" t="s">
        <v>163</v>
      </c>
      <c r="B2" s="333"/>
      <c r="C2" s="333"/>
      <c r="D2" s="333"/>
    </row>
    <row r="3" spans="1:4" ht="11.25">
      <c r="A3" s="107" t="s">
        <v>164</v>
      </c>
      <c r="B3" s="115">
        <f>0.3-0.01</f>
        <v>0.29</v>
      </c>
      <c r="C3" s="108"/>
      <c r="D3" s="109"/>
    </row>
    <row r="4" spans="1:4" s="72" customFormat="1" ht="51.75" customHeight="1">
      <c r="A4" s="17" t="s">
        <v>153</v>
      </c>
      <c r="B4" s="17" t="s">
        <v>141</v>
      </c>
      <c r="C4" s="17" t="s">
        <v>154</v>
      </c>
      <c r="D4" s="17" t="s">
        <v>2</v>
      </c>
    </row>
    <row r="5" spans="1:4" ht="29.25" customHeight="1">
      <c r="A5" s="17">
        <v>1</v>
      </c>
      <c r="B5" s="19" t="s">
        <v>135</v>
      </c>
      <c r="C5" s="17" t="s">
        <v>159</v>
      </c>
      <c r="D5" s="110">
        <f>'ПоказНадежн (Пп)'!D39</f>
        <v>0</v>
      </c>
    </row>
    <row r="6" spans="1:4" ht="27.75" customHeight="1">
      <c r="A6" s="17">
        <v>2</v>
      </c>
      <c r="B6" s="19" t="s">
        <v>155</v>
      </c>
      <c r="C6" s="17" t="s">
        <v>160</v>
      </c>
      <c r="D6" s="110">
        <f>'ПоказТехприсоед (Птпр)'!C32</f>
        <v>1</v>
      </c>
    </row>
    <row r="7" spans="1:4" ht="25.5" customHeight="1">
      <c r="A7" s="17">
        <v>3</v>
      </c>
      <c r="B7" s="19" t="s">
        <v>156</v>
      </c>
      <c r="C7" s="17" t="s">
        <v>161</v>
      </c>
      <c r="D7" s="110">
        <f>'ПоказКачества (Птсо)'!C4</f>
        <v>0.8975</v>
      </c>
    </row>
    <row r="8" spans="1:4" ht="22.5" customHeight="1">
      <c r="A8" s="17">
        <v>4</v>
      </c>
      <c r="B8" s="111" t="s">
        <v>247</v>
      </c>
      <c r="C8" s="112" t="s">
        <v>243</v>
      </c>
      <c r="D8" s="110">
        <f>'ф.1.5 Предлож_ТСО'!D9</f>
        <v>0</v>
      </c>
    </row>
    <row r="9" spans="1:4" ht="21.75" customHeight="1">
      <c r="A9" s="17">
        <v>5</v>
      </c>
      <c r="B9" s="111" t="s">
        <v>249</v>
      </c>
      <c r="C9" s="112" t="s">
        <v>243</v>
      </c>
      <c r="D9" s="110">
        <f>'ф.1.5 Предлож_ТСО'!D10</f>
        <v>1</v>
      </c>
    </row>
    <row r="10" spans="1:4" ht="21.75" customHeight="1">
      <c r="A10" s="17">
        <v>6</v>
      </c>
      <c r="B10" s="111" t="s">
        <v>248</v>
      </c>
      <c r="C10" s="112" t="s">
        <v>243</v>
      </c>
      <c r="D10" s="110">
        <f>'ф.1.5 Предлож_ТСО'!D11</f>
        <v>0.8975</v>
      </c>
    </row>
    <row r="11" spans="1:4" ht="29.25" customHeight="1">
      <c r="A11" s="17">
        <v>7</v>
      </c>
      <c r="B11" s="19" t="s">
        <v>157</v>
      </c>
      <c r="C11" s="17" t="s">
        <v>162</v>
      </c>
      <c r="D11" s="17">
        <f>IF((C16+C17)=2,0,IF(D5&lt;=D8*(1-0.29),1,IF(D5&lt;=D8*(1+0.29),0,IF(D5&gt;D8*(1+0.29),-1))))</f>
        <v>0</v>
      </c>
    </row>
    <row r="12" spans="1:4" ht="36" customHeight="1">
      <c r="A12" s="17">
        <v>8</v>
      </c>
      <c r="B12" s="19" t="s">
        <v>158</v>
      </c>
      <c r="C12" s="17" t="s">
        <v>162</v>
      </c>
      <c r="D12" s="17" t="s">
        <v>27</v>
      </c>
    </row>
    <row r="13" spans="1:4" ht="34.5" customHeight="1">
      <c r="A13" s="17">
        <v>9</v>
      </c>
      <c r="B13" s="19" t="s">
        <v>166</v>
      </c>
      <c r="C13" s="17" t="s">
        <v>162</v>
      </c>
      <c r="D13" s="17">
        <f>IF(D6&lt;=D9*(1-$B$3),1,IF(D6&lt;=D9*(1+$B$3),0,IF(D6&gt;D9*(1+$B$3),-1)))</f>
        <v>0</v>
      </c>
    </row>
    <row r="14" spans="1:4" ht="40.5" customHeight="1">
      <c r="A14" s="17">
        <v>10</v>
      </c>
      <c r="B14" s="19" t="s">
        <v>165</v>
      </c>
      <c r="C14" s="17" t="s">
        <v>162</v>
      </c>
      <c r="D14" s="17">
        <f>IF(D7&lt;=D10*(1-$B$3),1,IF(D7&lt;=D10*(1+$B$3),0,IF(D7&gt;D10*(1+$B$3),-1)))</f>
        <v>0</v>
      </c>
    </row>
    <row r="16" spans="2:3" ht="11.25" hidden="1">
      <c r="B16" s="71" t="s">
        <v>244</v>
      </c>
      <c r="C16" s="73">
        <f>IF(D8&lt;0.00000001,1,10)</f>
        <v>1</v>
      </c>
    </row>
    <row r="17" spans="2:3" ht="11.25" hidden="1">
      <c r="B17" s="71" t="s">
        <v>245</v>
      </c>
      <c r="C17" s="73">
        <f>IF(D5&lt;0.00000001,1,10)</f>
        <v>1</v>
      </c>
    </row>
  </sheetData>
  <sheetProtection password="C6BA" sheet="1"/>
  <mergeCells count="1">
    <mergeCell ref="A2:D2"/>
  </mergeCells>
  <printOptions horizontalCentered="1"/>
  <pageMargins left="0.76" right="0.16" top="0.24" bottom="0.23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C21"/>
  <sheetViews>
    <sheetView tabSelected="1" zoomScalePageLayoutView="0" workbookViewId="0" topLeftCell="A1">
      <selection activeCell="C11" sqref="C11"/>
    </sheetView>
  </sheetViews>
  <sheetFormatPr defaultColWidth="9.33203125" defaultRowHeight="11.25"/>
  <cols>
    <col min="1" max="1" width="63.66015625" style="36" customWidth="1"/>
    <col min="2" max="2" width="22.83203125" style="36" customWidth="1"/>
    <col min="3" max="3" width="22.33203125" style="36" customWidth="1"/>
    <col min="4" max="16384" width="9.33203125" style="36" customWidth="1"/>
  </cols>
  <sheetData>
    <row r="1" ht="22.5" customHeight="1"/>
    <row r="2" spans="1:3" ht="15.75" customHeight="1">
      <c r="A2" s="334" t="s">
        <v>234</v>
      </c>
      <c r="B2" s="334"/>
      <c r="C2" s="334"/>
    </row>
    <row r="3" spans="1:3" ht="6.75" customHeight="1">
      <c r="A3" s="38"/>
      <c r="B3" s="38"/>
      <c r="C3" s="38"/>
    </row>
    <row r="4" spans="1:3" ht="12.75" customHeight="1">
      <c r="A4" s="268" t="s">
        <v>384</v>
      </c>
      <c r="B4" s="268"/>
      <c r="C4" s="268"/>
    </row>
    <row r="5" spans="1:3" ht="13.5" customHeight="1">
      <c r="A5" s="335" t="s">
        <v>40</v>
      </c>
      <c r="B5" s="335"/>
      <c r="C5" s="335"/>
    </row>
    <row r="7" spans="1:3" s="38" customFormat="1" ht="50.25" customHeight="1">
      <c r="A7" s="113" t="s">
        <v>118</v>
      </c>
      <c r="B7" s="113" t="s">
        <v>167</v>
      </c>
      <c r="C7" s="113" t="s">
        <v>2</v>
      </c>
    </row>
    <row r="8" spans="1:3" ht="37.5" customHeight="1">
      <c r="A8" s="114" t="s">
        <v>250</v>
      </c>
      <c r="B8" s="113"/>
      <c r="C8" s="113">
        <v>0.65</v>
      </c>
    </row>
    <row r="9" spans="1:3" ht="30.75" customHeight="1">
      <c r="A9" s="114" t="s">
        <v>251</v>
      </c>
      <c r="B9" s="113"/>
      <c r="C9" s="113" t="s">
        <v>170</v>
      </c>
    </row>
    <row r="10" spans="1:3" ht="30.75" customHeight="1">
      <c r="A10" s="114" t="s">
        <v>252</v>
      </c>
      <c r="B10" s="113"/>
      <c r="C10" s="113">
        <v>0.25</v>
      </c>
    </row>
    <row r="11" spans="1:3" ht="33.75" customHeight="1">
      <c r="A11" s="114" t="s">
        <v>253</v>
      </c>
      <c r="B11" s="113"/>
      <c r="C11" s="113">
        <v>0.1</v>
      </c>
    </row>
    <row r="12" spans="1:3" ht="32.25" customHeight="1">
      <c r="A12" s="114" t="s">
        <v>254</v>
      </c>
      <c r="B12" s="113" t="s">
        <v>168</v>
      </c>
      <c r="C12" s="113">
        <f>'ф.4.1'!D11</f>
        <v>0</v>
      </c>
    </row>
    <row r="13" spans="1:3" ht="31.5" customHeight="1">
      <c r="A13" s="114" t="s">
        <v>255</v>
      </c>
      <c r="B13" s="113" t="s">
        <v>168</v>
      </c>
      <c r="C13" s="113" t="s">
        <v>170</v>
      </c>
    </row>
    <row r="14" spans="1:3" ht="36" customHeight="1">
      <c r="A14" s="114" t="s">
        <v>256</v>
      </c>
      <c r="B14" s="113" t="s">
        <v>168</v>
      </c>
      <c r="C14" s="113">
        <f>'ф.4.1'!D13</f>
        <v>0</v>
      </c>
    </row>
    <row r="15" spans="1:3" ht="32.25" customHeight="1">
      <c r="A15" s="114" t="s">
        <v>257</v>
      </c>
      <c r="B15" s="113" t="s">
        <v>168</v>
      </c>
      <c r="C15" s="113">
        <f>'ф.4.1'!D14</f>
        <v>0</v>
      </c>
    </row>
    <row r="16" spans="1:3" ht="33.75" customHeight="1">
      <c r="A16" s="114" t="s">
        <v>258</v>
      </c>
      <c r="B16" s="113" t="s">
        <v>168</v>
      </c>
      <c r="C16" s="113">
        <f>C8*C12+C10*C14+C11*C15</f>
        <v>0</v>
      </c>
    </row>
    <row r="20" spans="1:3" s="74" customFormat="1" ht="14.25" customHeight="1">
      <c r="A20" s="76" t="s">
        <v>385</v>
      </c>
      <c r="B20" s="76" t="s">
        <v>386</v>
      </c>
      <c r="C20" s="74" t="s">
        <v>169</v>
      </c>
    </row>
    <row r="21" spans="1:3" s="75" customFormat="1" ht="9.75">
      <c r="A21" s="75" t="s">
        <v>24</v>
      </c>
      <c r="B21" s="75" t="s">
        <v>25</v>
      </c>
      <c r="C21" s="75" t="s">
        <v>26</v>
      </c>
    </row>
  </sheetData>
  <sheetProtection password="C6BA" sheet="1"/>
  <mergeCells count="3">
    <mergeCell ref="A2:C2"/>
    <mergeCell ref="A4:C4"/>
    <mergeCell ref="A5:C5"/>
  </mergeCells>
  <printOptions horizontalCentered="1"/>
  <pageMargins left="0.7874015748031497" right="0.16" top="0.23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K29"/>
  <sheetViews>
    <sheetView zoomScale="80" zoomScaleNormal="80" zoomScaleSheetLayoutView="90" zoomScalePageLayoutView="0" workbookViewId="0" topLeftCell="A5">
      <selection activeCell="GS18" sqref="GS18"/>
    </sheetView>
  </sheetViews>
  <sheetFormatPr defaultColWidth="1.0078125" defaultRowHeight="11.25"/>
  <cols>
    <col min="1" max="218" width="1.0078125" style="124" customWidth="1"/>
    <col min="219" max="219" width="2.5" style="124" bestFit="1" customWidth="1"/>
    <col min="220" max="16384" width="1.0078125" style="124" customWidth="1"/>
  </cols>
  <sheetData>
    <row r="1" spans="1:167" s="117" customFormat="1" ht="15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FK1" s="118"/>
    </row>
    <row r="2" spans="1:167" s="117" customFormat="1" ht="4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FK2" s="118"/>
    </row>
    <row r="3" s="119" customFormat="1" ht="11.25" customHeight="1">
      <c r="FK3" s="120" t="s">
        <v>272</v>
      </c>
    </row>
    <row r="4" spans="1:24" s="117" customFormat="1" ht="7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167" s="117" customFormat="1" ht="33" customHeight="1">
      <c r="A5" s="176" t="s">
        <v>273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</row>
    <row r="6" spans="1:167" s="117" customFormat="1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CC6" s="118" t="s">
        <v>274</v>
      </c>
      <c r="CD6" s="186" t="s">
        <v>372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17" t="s">
        <v>326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</row>
    <row r="7" spans="1:24" s="117" customFormat="1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126" s="117" customFormat="1" ht="14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AP8" s="177" t="s">
        <v>384</v>
      </c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</row>
    <row r="9" spans="1:126" s="117" customFormat="1" ht="13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AP9" s="178" t="s">
        <v>275</v>
      </c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</row>
    <row r="10" spans="1:103" s="117" customFormat="1" ht="8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</row>
    <row r="11" spans="1:167" s="119" customFormat="1" ht="15" customHeight="1">
      <c r="A11" s="226" t="s">
        <v>276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8"/>
      <c r="BE11" s="226" t="s">
        <v>277</v>
      </c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8"/>
      <c r="EJ11" s="211" t="s">
        <v>278</v>
      </c>
      <c r="EK11" s="212"/>
      <c r="EL11" s="212"/>
      <c r="EM11" s="212"/>
      <c r="EN11" s="212"/>
      <c r="EO11" s="213"/>
      <c r="EP11" s="229" t="s">
        <v>279</v>
      </c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1"/>
      <c r="FF11" s="220" t="s">
        <v>280</v>
      </c>
      <c r="FG11" s="221"/>
      <c r="FH11" s="221"/>
      <c r="FI11" s="221"/>
      <c r="FJ11" s="221"/>
      <c r="FK11" s="222"/>
    </row>
    <row r="12" spans="1:167" s="119" customFormat="1" ht="90.75" customHeight="1">
      <c r="A12" s="211" t="s">
        <v>281</v>
      </c>
      <c r="B12" s="212"/>
      <c r="C12" s="212"/>
      <c r="D12" s="212"/>
      <c r="E12" s="212"/>
      <c r="F12" s="213"/>
      <c r="G12" s="211" t="s">
        <v>282</v>
      </c>
      <c r="H12" s="212"/>
      <c r="I12" s="212"/>
      <c r="J12" s="212"/>
      <c r="K12" s="212"/>
      <c r="L12" s="213"/>
      <c r="M12" s="211" t="s">
        <v>283</v>
      </c>
      <c r="N12" s="212"/>
      <c r="O12" s="212"/>
      <c r="P12" s="212"/>
      <c r="Q12" s="212"/>
      <c r="R12" s="213"/>
      <c r="S12" s="211" t="s">
        <v>284</v>
      </c>
      <c r="T12" s="212"/>
      <c r="U12" s="212"/>
      <c r="V12" s="212"/>
      <c r="W12" s="212"/>
      <c r="X12" s="212"/>
      <c r="Y12" s="212"/>
      <c r="Z12" s="213"/>
      <c r="AA12" s="211" t="s">
        <v>285</v>
      </c>
      <c r="AB12" s="212"/>
      <c r="AC12" s="212"/>
      <c r="AD12" s="212"/>
      <c r="AE12" s="212"/>
      <c r="AF12" s="213"/>
      <c r="AG12" s="211" t="s">
        <v>286</v>
      </c>
      <c r="AH12" s="212"/>
      <c r="AI12" s="212"/>
      <c r="AJ12" s="212"/>
      <c r="AK12" s="212"/>
      <c r="AL12" s="213"/>
      <c r="AM12" s="211" t="s">
        <v>287</v>
      </c>
      <c r="AN12" s="212"/>
      <c r="AO12" s="212"/>
      <c r="AP12" s="212"/>
      <c r="AQ12" s="212"/>
      <c r="AR12" s="213"/>
      <c r="AS12" s="211" t="s">
        <v>288</v>
      </c>
      <c r="AT12" s="212"/>
      <c r="AU12" s="212"/>
      <c r="AV12" s="212"/>
      <c r="AW12" s="212"/>
      <c r="AX12" s="213"/>
      <c r="AY12" s="211" t="s">
        <v>289</v>
      </c>
      <c r="AZ12" s="212"/>
      <c r="BA12" s="212"/>
      <c r="BB12" s="212"/>
      <c r="BC12" s="212"/>
      <c r="BD12" s="213"/>
      <c r="BE12" s="211" t="s">
        <v>290</v>
      </c>
      <c r="BF12" s="212"/>
      <c r="BG12" s="212"/>
      <c r="BH12" s="212"/>
      <c r="BI12" s="212"/>
      <c r="BJ12" s="212"/>
      <c r="BK12" s="213"/>
      <c r="BL12" s="211" t="s">
        <v>291</v>
      </c>
      <c r="BM12" s="212"/>
      <c r="BN12" s="212"/>
      <c r="BO12" s="212"/>
      <c r="BP12" s="212"/>
      <c r="BQ12" s="212"/>
      <c r="BR12" s="213"/>
      <c r="BS12" s="211" t="s">
        <v>292</v>
      </c>
      <c r="BT12" s="212"/>
      <c r="BU12" s="212"/>
      <c r="BV12" s="212"/>
      <c r="BW12" s="212"/>
      <c r="BX12" s="212"/>
      <c r="BY12" s="213"/>
      <c r="BZ12" s="223" t="s">
        <v>293</v>
      </c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5"/>
      <c r="EB12" s="211" t="s">
        <v>294</v>
      </c>
      <c r="EC12" s="212"/>
      <c r="ED12" s="212"/>
      <c r="EE12" s="212"/>
      <c r="EF12" s="212"/>
      <c r="EG12" s="212"/>
      <c r="EH12" s="212"/>
      <c r="EI12" s="213"/>
      <c r="EJ12" s="217"/>
      <c r="EK12" s="218"/>
      <c r="EL12" s="218"/>
      <c r="EM12" s="218"/>
      <c r="EN12" s="218"/>
      <c r="EO12" s="219"/>
      <c r="EP12" s="232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4"/>
      <c r="FF12" s="235"/>
      <c r="FG12" s="236"/>
      <c r="FH12" s="236"/>
      <c r="FI12" s="236"/>
      <c r="FJ12" s="236"/>
      <c r="FK12" s="237"/>
    </row>
    <row r="13" spans="1:167" s="119" customFormat="1" ht="87.75" customHeight="1">
      <c r="A13" s="217"/>
      <c r="B13" s="218"/>
      <c r="C13" s="218"/>
      <c r="D13" s="218"/>
      <c r="E13" s="218"/>
      <c r="F13" s="219"/>
      <c r="G13" s="217"/>
      <c r="H13" s="218"/>
      <c r="I13" s="218"/>
      <c r="J13" s="218"/>
      <c r="K13" s="218"/>
      <c r="L13" s="219"/>
      <c r="M13" s="217"/>
      <c r="N13" s="218"/>
      <c r="O13" s="218"/>
      <c r="P13" s="218"/>
      <c r="Q13" s="218"/>
      <c r="R13" s="219"/>
      <c r="S13" s="217"/>
      <c r="T13" s="218"/>
      <c r="U13" s="218"/>
      <c r="V13" s="218"/>
      <c r="W13" s="218"/>
      <c r="X13" s="218"/>
      <c r="Y13" s="218"/>
      <c r="Z13" s="219"/>
      <c r="AA13" s="217"/>
      <c r="AB13" s="218"/>
      <c r="AC13" s="218"/>
      <c r="AD13" s="218"/>
      <c r="AE13" s="218"/>
      <c r="AF13" s="219"/>
      <c r="AG13" s="217"/>
      <c r="AH13" s="218"/>
      <c r="AI13" s="218"/>
      <c r="AJ13" s="218"/>
      <c r="AK13" s="218"/>
      <c r="AL13" s="219"/>
      <c r="AM13" s="217"/>
      <c r="AN13" s="218"/>
      <c r="AO13" s="218"/>
      <c r="AP13" s="218"/>
      <c r="AQ13" s="218"/>
      <c r="AR13" s="219"/>
      <c r="AS13" s="217"/>
      <c r="AT13" s="218"/>
      <c r="AU13" s="218"/>
      <c r="AV13" s="218"/>
      <c r="AW13" s="218"/>
      <c r="AX13" s="219"/>
      <c r="AY13" s="217"/>
      <c r="AZ13" s="218"/>
      <c r="BA13" s="218"/>
      <c r="BB13" s="218"/>
      <c r="BC13" s="218"/>
      <c r="BD13" s="219"/>
      <c r="BE13" s="217"/>
      <c r="BF13" s="218"/>
      <c r="BG13" s="218"/>
      <c r="BH13" s="218"/>
      <c r="BI13" s="218"/>
      <c r="BJ13" s="218"/>
      <c r="BK13" s="219"/>
      <c r="BL13" s="217"/>
      <c r="BM13" s="218"/>
      <c r="BN13" s="218"/>
      <c r="BO13" s="218"/>
      <c r="BP13" s="218"/>
      <c r="BQ13" s="218"/>
      <c r="BR13" s="219"/>
      <c r="BS13" s="217"/>
      <c r="BT13" s="218"/>
      <c r="BU13" s="218"/>
      <c r="BV13" s="218"/>
      <c r="BW13" s="218"/>
      <c r="BX13" s="218"/>
      <c r="BY13" s="219"/>
      <c r="BZ13" s="217" t="s">
        <v>295</v>
      </c>
      <c r="CA13" s="218"/>
      <c r="CB13" s="218"/>
      <c r="CC13" s="218"/>
      <c r="CD13" s="218"/>
      <c r="CE13" s="219"/>
      <c r="CF13" s="223" t="s">
        <v>296</v>
      </c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5"/>
      <c r="CX13" s="223" t="s">
        <v>297</v>
      </c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5"/>
      <c r="DV13" s="217" t="s">
        <v>298</v>
      </c>
      <c r="DW13" s="218"/>
      <c r="DX13" s="218"/>
      <c r="DY13" s="218"/>
      <c r="DZ13" s="218"/>
      <c r="EA13" s="219"/>
      <c r="EB13" s="217"/>
      <c r="EC13" s="218"/>
      <c r="ED13" s="218"/>
      <c r="EE13" s="218"/>
      <c r="EF13" s="218"/>
      <c r="EG13" s="218"/>
      <c r="EH13" s="218"/>
      <c r="EI13" s="219"/>
      <c r="EJ13" s="217"/>
      <c r="EK13" s="218"/>
      <c r="EL13" s="218"/>
      <c r="EM13" s="218"/>
      <c r="EN13" s="218"/>
      <c r="EO13" s="219"/>
      <c r="EP13" s="211" t="s">
        <v>299</v>
      </c>
      <c r="EQ13" s="212"/>
      <c r="ER13" s="212"/>
      <c r="ES13" s="212"/>
      <c r="ET13" s="212"/>
      <c r="EU13" s="213"/>
      <c r="EV13" s="217" t="s">
        <v>300</v>
      </c>
      <c r="EW13" s="218"/>
      <c r="EX13" s="218"/>
      <c r="EY13" s="218"/>
      <c r="EZ13" s="219"/>
      <c r="FA13" s="217" t="s">
        <v>301</v>
      </c>
      <c r="FB13" s="218"/>
      <c r="FC13" s="218"/>
      <c r="FD13" s="218"/>
      <c r="FE13" s="219"/>
      <c r="FF13" s="235"/>
      <c r="FG13" s="236"/>
      <c r="FH13" s="236"/>
      <c r="FI13" s="236"/>
      <c r="FJ13" s="236"/>
      <c r="FK13" s="237"/>
    </row>
    <row r="14" spans="1:167" s="119" customFormat="1" ht="220.5" customHeight="1">
      <c r="A14" s="217"/>
      <c r="B14" s="218"/>
      <c r="C14" s="218"/>
      <c r="D14" s="218"/>
      <c r="E14" s="218"/>
      <c r="F14" s="219"/>
      <c r="G14" s="217"/>
      <c r="H14" s="218"/>
      <c r="I14" s="218"/>
      <c r="J14" s="218"/>
      <c r="K14" s="218"/>
      <c r="L14" s="219"/>
      <c r="M14" s="217"/>
      <c r="N14" s="218"/>
      <c r="O14" s="218"/>
      <c r="P14" s="218"/>
      <c r="Q14" s="218"/>
      <c r="R14" s="219"/>
      <c r="S14" s="217"/>
      <c r="T14" s="218"/>
      <c r="U14" s="218"/>
      <c r="V14" s="218"/>
      <c r="W14" s="218"/>
      <c r="X14" s="218"/>
      <c r="Y14" s="218"/>
      <c r="Z14" s="219"/>
      <c r="AA14" s="217"/>
      <c r="AB14" s="218"/>
      <c r="AC14" s="218"/>
      <c r="AD14" s="218"/>
      <c r="AE14" s="218"/>
      <c r="AF14" s="219"/>
      <c r="AG14" s="217"/>
      <c r="AH14" s="218"/>
      <c r="AI14" s="218"/>
      <c r="AJ14" s="218"/>
      <c r="AK14" s="218"/>
      <c r="AL14" s="219"/>
      <c r="AM14" s="217"/>
      <c r="AN14" s="218"/>
      <c r="AO14" s="218"/>
      <c r="AP14" s="218"/>
      <c r="AQ14" s="218"/>
      <c r="AR14" s="219"/>
      <c r="AS14" s="217"/>
      <c r="AT14" s="218"/>
      <c r="AU14" s="218"/>
      <c r="AV14" s="218"/>
      <c r="AW14" s="218"/>
      <c r="AX14" s="219"/>
      <c r="AY14" s="217"/>
      <c r="AZ14" s="218"/>
      <c r="BA14" s="218"/>
      <c r="BB14" s="218"/>
      <c r="BC14" s="218"/>
      <c r="BD14" s="219"/>
      <c r="BE14" s="217"/>
      <c r="BF14" s="218"/>
      <c r="BG14" s="218"/>
      <c r="BH14" s="218"/>
      <c r="BI14" s="218"/>
      <c r="BJ14" s="218"/>
      <c r="BK14" s="219"/>
      <c r="BL14" s="217"/>
      <c r="BM14" s="218"/>
      <c r="BN14" s="218"/>
      <c r="BO14" s="218"/>
      <c r="BP14" s="218"/>
      <c r="BQ14" s="218"/>
      <c r="BR14" s="219"/>
      <c r="BS14" s="217"/>
      <c r="BT14" s="218"/>
      <c r="BU14" s="218"/>
      <c r="BV14" s="218"/>
      <c r="BW14" s="218"/>
      <c r="BX14" s="218"/>
      <c r="BY14" s="219"/>
      <c r="BZ14" s="217"/>
      <c r="CA14" s="218"/>
      <c r="CB14" s="218"/>
      <c r="CC14" s="218"/>
      <c r="CD14" s="218"/>
      <c r="CE14" s="219"/>
      <c r="CF14" s="220" t="s">
        <v>302</v>
      </c>
      <c r="CG14" s="221"/>
      <c r="CH14" s="221"/>
      <c r="CI14" s="221"/>
      <c r="CJ14" s="221"/>
      <c r="CK14" s="222"/>
      <c r="CL14" s="220" t="s">
        <v>303</v>
      </c>
      <c r="CM14" s="221"/>
      <c r="CN14" s="221"/>
      <c r="CO14" s="221"/>
      <c r="CP14" s="221"/>
      <c r="CQ14" s="222"/>
      <c r="CR14" s="220" t="s">
        <v>304</v>
      </c>
      <c r="CS14" s="221"/>
      <c r="CT14" s="221"/>
      <c r="CU14" s="221"/>
      <c r="CV14" s="221"/>
      <c r="CW14" s="222"/>
      <c r="CX14" s="220" t="s">
        <v>305</v>
      </c>
      <c r="CY14" s="221"/>
      <c r="CZ14" s="221"/>
      <c r="DA14" s="221"/>
      <c r="DB14" s="221"/>
      <c r="DC14" s="222"/>
      <c r="DD14" s="220" t="s">
        <v>306</v>
      </c>
      <c r="DE14" s="221"/>
      <c r="DF14" s="221"/>
      <c r="DG14" s="221"/>
      <c r="DH14" s="221"/>
      <c r="DI14" s="222"/>
      <c r="DJ14" s="220" t="s">
        <v>307</v>
      </c>
      <c r="DK14" s="221"/>
      <c r="DL14" s="221"/>
      <c r="DM14" s="221"/>
      <c r="DN14" s="221"/>
      <c r="DO14" s="222"/>
      <c r="DP14" s="220" t="s">
        <v>308</v>
      </c>
      <c r="DQ14" s="221"/>
      <c r="DR14" s="221"/>
      <c r="DS14" s="221"/>
      <c r="DT14" s="221"/>
      <c r="DU14" s="222"/>
      <c r="DV14" s="217"/>
      <c r="DW14" s="218"/>
      <c r="DX14" s="218"/>
      <c r="DY14" s="218"/>
      <c r="DZ14" s="218"/>
      <c r="EA14" s="219"/>
      <c r="EB14" s="217"/>
      <c r="EC14" s="218"/>
      <c r="ED14" s="218"/>
      <c r="EE14" s="218"/>
      <c r="EF14" s="218"/>
      <c r="EG14" s="218"/>
      <c r="EH14" s="218"/>
      <c r="EI14" s="219"/>
      <c r="EJ14" s="214"/>
      <c r="EK14" s="215"/>
      <c r="EL14" s="215"/>
      <c r="EM14" s="215"/>
      <c r="EN14" s="215"/>
      <c r="EO14" s="216"/>
      <c r="EP14" s="214"/>
      <c r="EQ14" s="215"/>
      <c r="ER14" s="215"/>
      <c r="ES14" s="215"/>
      <c r="ET14" s="215"/>
      <c r="EU14" s="216"/>
      <c r="EV14" s="217"/>
      <c r="EW14" s="218"/>
      <c r="EX14" s="218"/>
      <c r="EY14" s="218"/>
      <c r="EZ14" s="219"/>
      <c r="FA14" s="217"/>
      <c r="FB14" s="218"/>
      <c r="FC14" s="218"/>
      <c r="FD14" s="218"/>
      <c r="FE14" s="219"/>
      <c r="FF14" s="238"/>
      <c r="FG14" s="239"/>
      <c r="FH14" s="239"/>
      <c r="FI14" s="239"/>
      <c r="FJ14" s="239"/>
      <c r="FK14" s="240"/>
    </row>
    <row r="15" spans="1:167" s="119" customFormat="1" ht="11.25" customHeight="1">
      <c r="A15" s="210">
        <v>1</v>
      </c>
      <c r="B15" s="210"/>
      <c r="C15" s="210"/>
      <c r="D15" s="210"/>
      <c r="E15" s="210"/>
      <c r="F15" s="210"/>
      <c r="G15" s="210">
        <v>2</v>
      </c>
      <c r="H15" s="210"/>
      <c r="I15" s="210"/>
      <c r="J15" s="210"/>
      <c r="K15" s="210"/>
      <c r="L15" s="210"/>
      <c r="M15" s="210">
        <v>3</v>
      </c>
      <c r="N15" s="210"/>
      <c r="O15" s="210"/>
      <c r="P15" s="210"/>
      <c r="Q15" s="210"/>
      <c r="R15" s="210"/>
      <c r="S15" s="210">
        <v>4</v>
      </c>
      <c r="T15" s="210"/>
      <c r="U15" s="210"/>
      <c r="V15" s="210"/>
      <c r="W15" s="210"/>
      <c r="X15" s="210"/>
      <c r="Y15" s="210"/>
      <c r="Z15" s="210"/>
      <c r="AA15" s="210">
        <v>5</v>
      </c>
      <c r="AB15" s="210"/>
      <c r="AC15" s="210"/>
      <c r="AD15" s="210"/>
      <c r="AE15" s="210"/>
      <c r="AF15" s="210"/>
      <c r="AG15" s="210">
        <v>6</v>
      </c>
      <c r="AH15" s="210"/>
      <c r="AI15" s="210"/>
      <c r="AJ15" s="210"/>
      <c r="AK15" s="210"/>
      <c r="AL15" s="210"/>
      <c r="AM15" s="210">
        <v>7</v>
      </c>
      <c r="AN15" s="210"/>
      <c r="AO15" s="210"/>
      <c r="AP15" s="210"/>
      <c r="AQ15" s="210"/>
      <c r="AR15" s="210"/>
      <c r="AS15" s="210">
        <v>8</v>
      </c>
      <c r="AT15" s="210"/>
      <c r="AU15" s="210"/>
      <c r="AV15" s="210"/>
      <c r="AW15" s="210"/>
      <c r="AX15" s="210"/>
      <c r="AY15" s="210">
        <v>9</v>
      </c>
      <c r="AZ15" s="210"/>
      <c r="BA15" s="210"/>
      <c r="BB15" s="210"/>
      <c r="BC15" s="210"/>
      <c r="BD15" s="210"/>
      <c r="BE15" s="210">
        <v>10</v>
      </c>
      <c r="BF15" s="210"/>
      <c r="BG15" s="210"/>
      <c r="BH15" s="210"/>
      <c r="BI15" s="210"/>
      <c r="BJ15" s="210"/>
      <c r="BK15" s="210"/>
      <c r="BL15" s="210">
        <v>11</v>
      </c>
      <c r="BM15" s="210"/>
      <c r="BN15" s="210"/>
      <c r="BO15" s="210"/>
      <c r="BP15" s="210"/>
      <c r="BQ15" s="210"/>
      <c r="BR15" s="210"/>
      <c r="BS15" s="210">
        <v>12</v>
      </c>
      <c r="BT15" s="210"/>
      <c r="BU15" s="210"/>
      <c r="BV15" s="210"/>
      <c r="BW15" s="210"/>
      <c r="BX15" s="210"/>
      <c r="BY15" s="210"/>
      <c r="BZ15" s="210">
        <v>13</v>
      </c>
      <c r="CA15" s="210"/>
      <c r="CB15" s="210"/>
      <c r="CC15" s="210"/>
      <c r="CD15" s="210"/>
      <c r="CE15" s="210"/>
      <c r="CF15" s="210">
        <v>14</v>
      </c>
      <c r="CG15" s="210"/>
      <c r="CH15" s="210"/>
      <c r="CI15" s="210"/>
      <c r="CJ15" s="210"/>
      <c r="CK15" s="210"/>
      <c r="CL15" s="210">
        <v>15</v>
      </c>
      <c r="CM15" s="210"/>
      <c r="CN15" s="210"/>
      <c r="CO15" s="210"/>
      <c r="CP15" s="210"/>
      <c r="CQ15" s="210"/>
      <c r="CR15" s="210">
        <v>16</v>
      </c>
      <c r="CS15" s="210"/>
      <c r="CT15" s="210"/>
      <c r="CU15" s="210"/>
      <c r="CV15" s="210"/>
      <c r="CW15" s="210"/>
      <c r="CX15" s="210">
        <v>17</v>
      </c>
      <c r="CY15" s="210"/>
      <c r="CZ15" s="210"/>
      <c r="DA15" s="210"/>
      <c r="DB15" s="210"/>
      <c r="DC15" s="210"/>
      <c r="DD15" s="210">
        <v>18</v>
      </c>
      <c r="DE15" s="210"/>
      <c r="DF15" s="210"/>
      <c r="DG15" s="210"/>
      <c r="DH15" s="210"/>
      <c r="DI15" s="210"/>
      <c r="DJ15" s="210">
        <v>19</v>
      </c>
      <c r="DK15" s="210"/>
      <c r="DL15" s="210"/>
      <c r="DM15" s="210"/>
      <c r="DN15" s="210"/>
      <c r="DO15" s="210"/>
      <c r="DP15" s="210">
        <v>20</v>
      </c>
      <c r="DQ15" s="210"/>
      <c r="DR15" s="210"/>
      <c r="DS15" s="210"/>
      <c r="DT15" s="210"/>
      <c r="DU15" s="210"/>
      <c r="DV15" s="210">
        <v>21</v>
      </c>
      <c r="DW15" s="210"/>
      <c r="DX15" s="210"/>
      <c r="DY15" s="210"/>
      <c r="DZ15" s="210"/>
      <c r="EA15" s="210"/>
      <c r="EB15" s="210">
        <v>22</v>
      </c>
      <c r="EC15" s="210"/>
      <c r="ED15" s="210"/>
      <c r="EE15" s="210"/>
      <c r="EF15" s="210"/>
      <c r="EG15" s="210"/>
      <c r="EH15" s="210"/>
      <c r="EI15" s="210"/>
      <c r="EJ15" s="210">
        <v>23</v>
      </c>
      <c r="EK15" s="210"/>
      <c r="EL15" s="210"/>
      <c r="EM15" s="210"/>
      <c r="EN15" s="210"/>
      <c r="EO15" s="210"/>
      <c r="EP15" s="210">
        <v>24</v>
      </c>
      <c r="EQ15" s="210"/>
      <c r="ER15" s="210"/>
      <c r="ES15" s="210"/>
      <c r="ET15" s="210"/>
      <c r="EU15" s="210"/>
      <c r="EV15" s="210">
        <v>25</v>
      </c>
      <c r="EW15" s="210"/>
      <c r="EX15" s="210"/>
      <c r="EY15" s="210"/>
      <c r="EZ15" s="210"/>
      <c r="FA15" s="210">
        <v>26</v>
      </c>
      <c r="FB15" s="210"/>
      <c r="FC15" s="210"/>
      <c r="FD15" s="210"/>
      <c r="FE15" s="210"/>
      <c r="FF15" s="210">
        <v>27</v>
      </c>
      <c r="FG15" s="210"/>
      <c r="FH15" s="210"/>
      <c r="FI15" s="210"/>
      <c r="FJ15" s="210"/>
      <c r="FK15" s="210"/>
    </row>
    <row r="16" spans="1:167" s="122" customFormat="1" ht="12">
      <c r="A16" s="192"/>
      <c r="B16" s="192"/>
      <c r="C16" s="192"/>
      <c r="D16" s="192"/>
      <c r="E16" s="192"/>
      <c r="F16" s="192"/>
      <c r="G16" s="193"/>
      <c r="H16" s="193"/>
      <c r="I16" s="193"/>
      <c r="J16" s="193"/>
      <c r="K16" s="193"/>
      <c r="L16" s="193"/>
      <c r="M16" s="194"/>
      <c r="N16" s="194"/>
      <c r="O16" s="194"/>
      <c r="P16" s="194"/>
      <c r="Q16" s="194"/>
      <c r="R16" s="194"/>
      <c r="S16" s="195"/>
      <c r="T16" s="196"/>
      <c r="U16" s="196"/>
      <c r="V16" s="196"/>
      <c r="W16" s="196"/>
      <c r="X16" s="196"/>
      <c r="Y16" s="196"/>
      <c r="Z16" s="197"/>
      <c r="AA16" s="194"/>
      <c r="AB16" s="194"/>
      <c r="AC16" s="194"/>
      <c r="AD16" s="194"/>
      <c r="AE16" s="194"/>
      <c r="AF16" s="194"/>
      <c r="AG16" s="187"/>
      <c r="AH16" s="188"/>
      <c r="AI16" s="188"/>
      <c r="AJ16" s="188"/>
      <c r="AK16" s="188"/>
      <c r="AL16" s="189"/>
      <c r="AM16" s="187"/>
      <c r="AN16" s="188"/>
      <c r="AO16" s="188"/>
      <c r="AP16" s="188"/>
      <c r="AQ16" s="188"/>
      <c r="AR16" s="189"/>
      <c r="AS16" s="190"/>
      <c r="AT16" s="190"/>
      <c r="AU16" s="190"/>
      <c r="AV16" s="190"/>
      <c r="AW16" s="190"/>
      <c r="AX16" s="190"/>
      <c r="AY16" s="185"/>
      <c r="AZ16" s="185"/>
      <c r="BA16" s="185"/>
      <c r="BB16" s="185"/>
      <c r="BC16" s="185"/>
      <c r="BD16" s="185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5"/>
      <c r="FG16" s="185"/>
      <c r="FH16" s="185"/>
      <c r="FI16" s="185"/>
      <c r="FJ16" s="185"/>
      <c r="FK16" s="185"/>
    </row>
    <row r="17" spans="1:167" s="122" customFormat="1" ht="26.25" customHeight="1">
      <c r="A17" s="192" t="s">
        <v>309</v>
      </c>
      <c r="B17" s="192"/>
      <c r="C17" s="192"/>
      <c r="D17" s="192"/>
      <c r="E17" s="192"/>
      <c r="F17" s="192"/>
      <c r="G17" s="193" t="s">
        <v>381</v>
      </c>
      <c r="H17" s="193"/>
      <c r="I17" s="193"/>
      <c r="J17" s="193"/>
      <c r="K17" s="193"/>
      <c r="L17" s="193"/>
      <c r="M17" s="194" t="s">
        <v>382</v>
      </c>
      <c r="N17" s="194"/>
      <c r="O17" s="194"/>
      <c r="P17" s="194"/>
      <c r="Q17" s="194"/>
      <c r="R17" s="194"/>
      <c r="S17" s="195">
        <v>0</v>
      </c>
      <c r="T17" s="196"/>
      <c r="U17" s="196"/>
      <c r="V17" s="196"/>
      <c r="W17" s="196"/>
      <c r="X17" s="196"/>
      <c r="Y17" s="196"/>
      <c r="Z17" s="197"/>
      <c r="AA17" s="194">
        <v>0</v>
      </c>
      <c r="AB17" s="194"/>
      <c r="AC17" s="194"/>
      <c r="AD17" s="194"/>
      <c r="AE17" s="194"/>
      <c r="AF17" s="194"/>
      <c r="AG17" s="187" t="s">
        <v>314</v>
      </c>
      <c r="AH17" s="188"/>
      <c r="AI17" s="188"/>
      <c r="AJ17" s="188"/>
      <c r="AK17" s="188"/>
      <c r="AL17" s="189"/>
      <c r="AM17" s="187" t="s">
        <v>314</v>
      </c>
      <c r="AN17" s="188"/>
      <c r="AO17" s="188"/>
      <c r="AP17" s="188"/>
      <c r="AQ17" s="188"/>
      <c r="AR17" s="189"/>
      <c r="AS17" s="190">
        <v>0</v>
      </c>
      <c r="AT17" s="190"/>
      <c r="AU17" s="190"/>
      <c r="AV17" s="190"/>
      <c r="AW17" s="190"/>
      <c r="AX17" s="190"/>
      <c r="AY17" s="185">
        <v>0</v>
      </c>
      <c r="AZ17" s="185"/>
      <c r="BA17" s="185"/>
      <c r="BB17" s="185"/>
      <c r="BC17" s="185"/>
      <c r="BD17" s="185"/>
      <c r="BE17" s="191">
        <v>0</v>
      </c>
      <c r="BF17" s="191"/>
      <c r="BG17" s="191"/>
      <c r="BH17" s="191"/>
      <c r="BI17" s="191"/>
      <c r="BJ17" s="191"/>
      <c r="BK17" s="191"/>
      <c r="BL17" s="191">
        <v>0</v>
      </c>
      <c r="BM17" s="191"/>
      <c r="BN17" s="191"/>
      <c r="BO17" s="191"/>
      <c r="BP17" s="191"/>
      <c r="BQ17" s="191"/>
      <c r="BR17" s="191"/>
      <c r="BS17" s="191">
        <v>0</v>
      </c>
      <c r="BT17" s="191"/>
      <c r="BU17" s="191"/>
      <c r="BV17" s="191"/>
      <c r="BW17" s="191"/>
      <c r="BX17" s="191"/>
      <c r="BY17" s="191"/>
      <c r="BZ17" s="185">
        <v>0</v>
      </c>
      <c r="CA17" s="185"/>
      <c r="CB17" s="185"/>
      <c r="CC17" s="185"/>
      <c r="CD17" s="185"/>
      <c r="CE17" s="185"/>
      <c r="CF17" s="185">
        <v>0</v>
      </c>
      <c r="CG17" s="185"/>
      <c r="CH17" s="185"/>
      <c r="CI17" s="185"/>
      <c r="CJ17" s="185"/>
      <c r="CK17" s="185"/>
      <c r="CL17" s="185">
        <v>0</v>
      </c>
      <c r="CM17" s="185"/>
      <c r="CN17" s="185"/>
      <c r="CO17" s="185"/>
      <c r="CP17" s="185"/>
      <c r="CQ17" s="185"/>
      <c r="CR17" s="185">
        <v>0</v>
      </c>
      <c r="CS17" s="185"/>
      <c r="CT17" s="185"/>
      <c r="CU17" s="185"/>
      <c r="CV17" s="185"/>
      <c r="CW17" s="185"/>
      <c r="CX17" s="185">
        <v>0</v>
      </c>
      <c r="CY17" s="185"/>
      <c r="CZ17" s="185"/>
      <c r="DA17" s="185"/>
      <c r="DB17" s="185"/>
      <c r="DC17" s="185"/>
      <c r="DD17" s="185">
        <v>0</v>
      </c>
      <c r="DE17" s="185"/>
      <c r="DF17" s="185"/>
      <c r="DG17" s="185"/>
      <c r="DH17" s="185"/>
      <c r="DI17" s="185"/>
      <c r="DJ17" s="185">
        <v>0</v>
      </c>
      <c r="DK17" s="185"/>
      <c r="DL17" s="185"/>
      <c r="DM17" s="185"/>
      <c r="DN17" s="185"/>
      <c r="DO17" s="185"/>
      <c r="DP17" s="185">
        <v>0</v>
      </c>
      <c r="DQ17" s="185"/>
      <c r="DR17" s="185"/>
      <c r="DS17" s="185"/>
      <c r="DT17" s="185"/>
      <c r="DU17" s="185"/>
      <c r="DV17" s="185">
        <v>0</v>
      </c>
      <c r="DW17" s="185"/>
      <c r="DX17" s="185"/>
      <c r="DY17" s="185"/>
      <c r="DZ17" s="185"/>
      <c r="EA17" s="185"/>
      <c r="EB17" s="185">
        <v>0</v>
      </c>
      <c r="EC17" s="185"/>
      <c r="ED17" s="185"/>
      <c r="EE17" s="185"/>
      <c r="EF17" s="185"/>
      <c r="EG17" s="185"/>
      <c r="EH17" s="185"/>
      <c r="EI17" s="185"/>
      <c r="EJ17" s="185">
        <v>0</v>
      </c>
      <c r="EK17" s="185"/>
      <c r="EL17" s="185"/>
      <c r="EM17" s="185"/>
      <c r="EN17" s="185"/>
      <c r="EO17" s="185"/>
      <c r="EP17" s="184" t="s">
        <v>314</v>
      </c>
      <c r="EQ17" s="184"/>
      <c r="ER17" s="184"/>
      <c r="ES17" s="184"/>
      <c r="ET17" s="184"/>
      <c r="EU17" s="184"/>
      <c r="EV17" s="184" t="s">
        <v>314</v>
      </c>
      <c r="EW17" s="184"/>
      <c r="EX17" s="184"/>
      <c r="EY17" s="184"/>
      <c r="EZ17" s="184"/>
      <c r="FA17" s="184" t="s">
        <v>314</v>
      </c>
      <c r="FB17" s="184"/>
      <c r="FC17" s="184"/>
      <c r="FD17" s="184"/>
      <c r="FE17" s="184"/>
      <c r="FF17" s="185">
        <v>0</v>
      </c>
      <c r="FG17" s="185"/>
      <c r="FH17" s="185"/>
      <c r="FI17" s="185"/>
      <c r="FJ17" s="185"/>
      <c r="FK17" s="185"/>
    </row>
    <row r="18" spans="1:167" s="122" customFormat="1" ht="25.5" customHeight="1">
      <c r="A18" s="192" t="s">
        <v>309</v>
      </c>
      <c r="B18" s="192"/>
      <c r="C18" s="192"/>
      <c r="D18" s="192"/>
      <c r="E18" s="192"/>
      <c r="F18" s="192"/>
      <c r="G18" s="193" t="s">
        <v>381</v>
      </c>
      <c r="H18" s="193"/>
      <c r="I18" s="193"/>
      <c r="J18" s="193"/>
      <c r="K18" s="193"/>
      <c r="L18" s="193"/>
      <c r="M18" s="194" t="s">
        <v>383</v>
      </c>
      <c r="N18" s="194"/>
      <c r="O18" s="194"/>
      <c r="P18" s="194"/>
      <c r="Q18" s="194"/>
      <c r="R18" s="194"/>
      <c r="S18" s="195">
        <v>0</v>
      </c>
      <c r="T18" s="196"/>
      <c r="U18" s="196"/>
      <c r="V18" s="196"/>
      <c r="W18" s="196"/>
      <c r="X18" s="196"/>
      <c r="Y18" s="196"/>
      <c r="Z18" s="197"/>
      <c r="AA18" s="194">
        <v>0</v>
      </c>
      <c r="AB18" s="194"/>
      <c r="AC18" s="194"/>
      <c r="AD18" s="194"/>
      <c r="AE18" s="194"/>
      <c r="AF18" s="194"/>
      <c r="AG18" s="187" t="s">
        <v>314</v>
      </c>
      <c r="AH18" s="188"/>
      <c r="AI18" s="188"/>
      <c r="AJ18" s="188"/>
      <c r="AK18" s="188"/>
      <c r="AL18" s="189"/>
      <c r="AM18" s="187" t="s">
        <v>314</v>
      </c>
      <c r="AN18" s="188"/>
      <c r="AO18" s="188"/>
      <c r="AP18" s="188"/>
      <c r="AQ18" s="188"/>
      <c r="AR18" s="189"/>
      <c r="AS18" s="190">
        <v>0</v>
      </c>
      <c r="AT18" s="190"/>
      <c r="AU18" s="190"/>
      <c r="AV18" s="190"/>
      <c r="AW18" s="190"/>
      <c r="AX18" s="190"/>
      <c r="AY18" s="185">
        <v>0</v>
      </c>
      <c r="AZ18" s="185"/>
      <c r="BA18" s="185"/>
      <c r="BB18" s="185"/>
      <c r="BC18" s="185"/>
      <c r="BD18" s="185"/>
      <c r="BE18" s="191">
        <v>0</v>
      </c>
      <c r="BF18" s="191"/>
      <c r="BG18" s="191"/>
      <c r="BH18" s="191"/>
      <c r="BI18" s="191"/>
      <c r="BJ18" s="191"/>
      <c r="BK18" s="191"/>
      <c r="BL18" s="191">
        <v>0</v>
      </c>
      <c r="BM18" s="191"/>
      <c r="BN18" s="191"/>
      <c r="BO18" s="191"/>
      <c r="BP18" s="191"/>
      <c r="BQ18" s="191"/>
      <c r="BR18" s="191"/>
      <c r="BS18" s="191">
        <v>0</v>
      </c>
      <c r="BT18" s="191"/>
      <c r="BU18" s="191"/>
      <c r="BV18" s="191"/>
      <c r="BW18" s="191"/>
      <c r="BX18" s="191"/>
      <c r="BY18" s="191"/>
      <c r="BZ18" s="185">
        <v>0</v>
      </c>
      <c r="CA18" s="185"/>
      <c r="CB18" s="185"/>
      <c r="CC18" s="185"/>
      <c r="CD18" s="185"/>
      <c r="CE18" s="185"/>
      <c r="CF18" s="185">
        <v>0</v>
      </c>
      <c r="CG18" s="185"/>
      <c r="CH18" s="185"/>
      <c r="CI18" s="185"/>
      <c r="CJ18" s="185"/>
      <c r="CK18" s="185"/>
      <c r="CL18" s="185">
        <v>0</v>
      </c>
      <c r="CM18" s="185"/>
      <c r="CN18" s="185"/>
      <c r="CO18" s="185"/>
      <c r="CP18" s="185"/>
      <c r="CQ18" s="185"/>
      <c r="CR18" s="185">
        <v>0</v>
      </c>
      <c r="CS18" s="185"/>
      <c r="CT18" s="185"/>
      <c r="CU18" s="185"/>
      <c r="CV18" s="185"/>
      <c r="CW18" s="185"/>
      <c r="CX18" s="185">
        <v>0</v>
      </c>
      <c r="CY18" s="185"/>
      <c r="CZ18" s="185"/>
      <c r="DA18" s="185"/>
      <c r="DB18" s="185"/>
      <c r="DC18" s="185"/>
      <c r="DD18" s="185">
        <v>0</v>
      </c>
      <c r="DE18" s="185"/>
      <c r="DF18" s="185"/>
      <c r="DG18" s="185"/>
      <c r="DH18" s="185"/>
      <c r="DI18" s="185"/>
      <c r="DJ18" s="185">
        <v>0</v>
      </c>
      <c r="DK18" s="185"/>
      <c r="DL18" s="185"/>
      <c r="DM18" s="185"/>
      <c r="DN18" s="185"/>
      <c r="DO18" s="185"/>
      <c r="DP18" s="185">
        <v>0</v>
      </c>
      <c r="DQ18" s="185"/>
      <c r="DR18" s="185"/>
      <c r="DS18" s="185"/>
      <c r="DT18" s="185"/>
      <c r="DU18" s="185"/>
      <c r="DV18" s="185">
        <v>0</v>
      </c>
      <c r="DW18" s="185"/>
      <c r="DX18" s="185"/>
      <c r="DY18" s="185"/>
      <c r="DZ18" s="185"/>
      <c r="EA18" s="185"/>
      <c r="EB18" s="185">
        <v>0</v>
      </c>
      <c r="EC18" s="185"/>
      <c r="ED18" s="185"/>
      <c r="EE18" s="185"/>
      <c r="EF18" s="185"/>
      <c r="EG18" s="185"/>
      <c r="EH18" s="185"/>
      <c r="EI18" s="185"/>
      <c r="EJ18" s="185">
        <v>0</v>
      </c>
      <c r="EK18" s="185"/>
      <c r="EL18" s="185"/>
      <c r="EM18" s="185"/>
      <c r="EN18" s="185"/>
      <c r="EO18" s="185"/>
      <c r="EP18" s="184" t="s">
        <v>314</v>
      </c>
      <c r="EQ18" s="184"/>
      <c r="ER18" s="184"/>
      <c r="ES18" s="184"/>
      <c r="ET18" s="184"/>
      <c r="EU18" s="184"/>
      <c r="EV18" s="184" t="s">
        <v>314</v>
      </c>
      <c r="EW18" s="184"/>
      <c r="EX18" s="184"/>
      <c r="EY18" s="184"/>
      <c r="EZ18" s="184"/>
      <c r="FA18" s="184" t="s">
        <v>314</v>
      </c>
      <c r="FB18" s="184"/>
      <c r="FC18" s="184"/>
      <c r="FD18" s="184"/>
      <c r="FE18" s="184"/>
      <c r="FF18" s="185">
        <v>0</v>
      </c>
      <c r="FG18" s="185"/>
      <c r="FH18" s="185"/>
      <c r="FI18" s="185"/>
      <c r="FJ18" s="185"/>
      <c r="FK18" s="185"/>
    </row>
    <row r="19" spans="1:169" s="122" customFormat="1" ht="27" customHeight="1">
      <c r="A19" s="123"/>
      <c r="B19" s="207" t="s">
        <v>310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8"/>
      <c r="AS19" s="203" t="s">
        <v>311</v>
      </c>
      <c r="AT19" s="203"/>
      <c r="AU19" s="203"/>
      <c r="AV19" s="203"/>
      <c r="AW19" s="203"/>
      <c r="AX19" s="203"/>
      <c r="AY19" s="205"/>
      <c r="AZ19" s="205"/>
      <c r="BA19" s="205"/>
      <c r="BB19" s="205"/>
      <c r="BC19" s="205"/>
      <c r="BD19" s="205"/>
      <c r="BE19" s="209">
        <v>0</v>
      </c>
      <c r="BF19" s="209"/>
      <c r="BG19" s="209"/>
      <c r="BH19" s="209"/>
      <c r="BI19" s="209"/>
      <c r="BJ19" s="209"/>
      <c r="BK19" s="209"/>
      <c r="BL19" s="209">
        <v>0</v>
      </c>
      <c r="BM19" s="209"/>
      <c r="BN19" s="209"/>
      <c r="BO19" s="209"/>
      <c r="BP19" s="209"/>
      <c r="BQ19" s="209"/>
      <c r="BR19" s="209"/>
      <c r="BS19" s="209">
        <v>0</v>
      </c>
      <c r="BT19" s="209"/>
      <c r="BU19" s="209"/>
      <c r="BV19" s="209"/>
      <c r="BW19" s="209"/>
      <c r="BX19" s="209"/>
      <c r="BY19" s="209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6" t="s">
        <v>314</v>
      </c>
      <c r="EQ19" s="206"/>
      <c r="ER19" s="206"/>
      <c r="ES19" s="206"/>
      <c r="ET19" s="206"/>
      <c r="EU19" s="206"/>
      <c r="EV19" s="206" t="s">
        <v>314</v>
      </c>
      <c r="EW19" s="206"/>
      <c r="EX19" s="206"/>
      <c r="EY19" s="206"/>
      <c r="EZ19" s="206"/>
      <c r="FA19" s="206" t="s">
        <v>314</v>
      </c>
      <c r="FB19" s="206"/>
      <c r="FC19" s="206"/>
      <c r="FD19" s="206"/>
      <c r="FE19" s="206"/>
      <c r="FF19" s="205">
        <v>1</v>
      </c>
      <c r="FG19" s="205"/>
      <c r="FH19" s="205"/>
      <c r="FI19" s="205"/>
      <c r="FJ19" s="205"/>
      <c r="FK19" s="205"/>
      <c r="FL19" s="336"/>
      <c r="FM19" s="336"/>
    </row>
    <row r="20" spans="1:169" s="122" customFormat="1" ht="27" customHeight="1">
      <c r="A20" s="123"/>
      <c r="B20" s="201" t="s">
        <v>312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2"/>
      <c r="AS20" s="203" t="s">
        <v>313</v>
      </c>
      <c r="AT20" s="203"/>
      <c r="AU20" s="203"/>
      <c r="AV20" s="203"/>
      <c r="AW20" s="203"/>
      <c r="AX20" s="203"/>
      <c r="AY20" s="199"/>
      <c r="AZ20" s="199"/>
      <c r="BA20" s="199"/>
      <c r="BB20" s="199"/>
      <c r="BC20" s="199"/>
      <c r="BD20" s="199"/>
      <c r="BE20" s="199">
        <v>0</v>
      </c>
      <c r="BF20" s="199"/>
      <c r="BG20" s="199"/>
      <c r="BH20" s="199"/>
      <c r="BI20" s="199"/>
      <c r="BJ20" s="199"/>
      <c r="BK20" s="199"/>
      <c r="BL20" s="199">
        <v>0</v>
      </c>
      <c r="BM20" s="199"/>
      <c r="BN20" s="199"/>
      <c r="BO20" s="199"/>
      <c r="BP20" s="199"/>
      <c r="BQ20" s="199"/>
      <c r="BR20" s="199"/>
      <c r="BS20" s="199">
        <v>0</v>
      </c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200" t="s">
        <v>314</v>
      </c>
      <c r="EQ20" s="200"/>
      <c r="ER20" s="200"/>
      <c r="ES20" s="200"/>
      <c r="ET20" s="200"/>
      <c r="EU20" s="200"/>
      <c r="EV20" s="200" t="s">
        <v>314</v>
      </c>
      <c r="EW20" s="200"/>
      <c r="EX20" s="200"/>
      <c r="EY20" s="200"/>
      <c r="EZ20" s="200"/>
      <c r="FA20" s="200" t="s">
        <v>314</v>
      </c>
      <c r="FB20" s="200"/>
      <c r="FC20" s="200"/>
      <c r="FD20" s="200"/>
      <c r="FE20" s="200"/>
      <c r="FF20" s="199">
        <v>1</v>
      </c>
      <c r="FG20" s="199"/>
      <c r="FH20" s="199"/>
      <c r="FI20" s="199"/>
      <c r="FJ20" s="199"/>
      <c r="FK20" s="199"/>
      <c r="FL20" s="336"/>
      <c r="FM20" s="336"/>
    </row>
    <row r="21" spans="1:169" s="122" customFormat="1" ht="27" customHeight="1">
      <c r="A21" s="123"/>
      <c r="B21" s="201" t="s">
        <v>315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2"/>
      <c r="AS21" s="203" t="s">
        <v>316</v>
      </c>
      <c r="AT21" s="203"/>
      <c r="AU21" s="203"/>
      <c r="AV21" s="203"/>
      <c r="AW21" s="203"/>
      <c r="AX21" s="203"/>
      <c r="AY21" s="199"/>
      <c r="AZ21" s="199"/>
      <c r="BA21" s="199"/>
      <c r="BB21" s="199"/>
      <c r="BC21" s="199"/>
      <c r="BD21" s="199"/>
      <c r="BE21" s="204">
        <v>0</v>
      </c>
      <c r="BF21" s="204"/>
      <c r="BG21" s="204"/>
      <c r="BH21" s="204"/>
      <c r="BI21" s="204"/>
      <c r="BJ21" s="204"/>
      <c r="BK21" s="204"/>
      <c r="BL21" s="204">
        <v>0</v>
      </c>
      <c r="BM21" s="204"/>
      <c r="BN21" s="204"/>
      <c r="BO21" s="204"/>
      <c r="BP21" s="204"/>
      <c r="BQ21" s="204"/>
      <c r="BR21" s="204"/>
      <c r="BS21" s="204">
        <v>0</v>
      </c>
      <c r="BT21" s="204"/>
      <c r="BU21" s="204"/>
      <c r="BV21" s="204"/>
      <c r="BW21" s="204"/>
      <c r="BX21" s="204"/>
      <c r="BY21" s="204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200" t="s">
        <v>314</v>
      </c>
      <c r="EQ21" s="200"/>
      <c r="ER21" s="200"/>
      <c r="ES21" s="200"/>
      <c r="ET21" s="200"/>
      <c r="EU21" s="200"/>
      <c r="EV21" s="200" t="s">
        <v>314</v>
      </c>
      <c r="EW21" s="200"/>
      <c r="EX21" s="200"/>
      <c r="EY21" s="200"/>
      <c r="EZ21" s="200"/>
      <c r="FA21" s="200" t="s">
        <v>314</v>
      </c>
      <c r="FB21" s="200"/>
      <c r="FC21" s="200"/>
      <c r="FD21" s="200"/>
      <c r="FE21" s="200"/>
      <c r="FF21" s="199">
        <v>1</v>
      </c>
      <c r="FG21" s="199"/>
      <c r="FH21" s="199"/>
      <c r="FI21" s="199"/>
      <c r="FJ21" s="199"/>
      <c r="FK21" s="199"/>
      <c r="FL21" s="336"/>
      <c r="FM21" s="336"/>
    </row>
    <row r="22" spans="1:169" s="122" customFormat="1" ht="27" customHeight="1">
      <c r="A22" s="123"/>
      <c r="B22" s="201" t="s">
        <v>317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2"/>
      <c r="AS22" s="203" t="s">
        <v>318</v>
      </c>
      <c r="AT22" s="203"/>
      <c r="AU22" s="203"/>
      <c r="AV22" s="203"/>
      <c r="AW22" s="203"/>
      <c r="AX22" s="203"/>
      <c r="AY22" s="199"/>
      <c r="AZ22" s="199"/>
      <c r="BA22" s="199"/>
      <c r="BB22" s="199"/>
      <c r="BC22" s="199"/>
      <c r="BD22" s="199"/>
      <c r="BE22" s="204">
        <v>0</v>
      </c>
      <c r="BF22" s="204"/>
      <c r="BG22" s="204"/>
      <c r="BH22" s="204"/>
      <c r="BI22" s="204"/>
      <c r="BJ22" s="204"/>
      <c r="BK22" s="204"/>
      <c r="BL22" s="204">
        <v>0</v>
      </c>
      <c r="BM22" s="204"/>
      <c r="BN22" s="204"/>
      <c r="BO22" s="204"/>
      <c r="BP22" s="204"/>
      <c r="BQ22" s="204"/>
      <c r="BR22" s="204"/>
      <c r="BS22" s="204">
        <v>0</v>
      </c>
      <c r="BT22" s="204"/>
      <c r="BU22" s="204"/>
      <c r="BV22" s="204"/>
      <c r="BW22" s="204"/>
      <c r="BX22" s="204"/>
      <c r="BY22" s="204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200" t="s">
        <v>314</v>
      </c>
      <c r="EQ22" s="200"/>
      <c r="ER22" s="200"/>
      <c r="ES22" s="200"/>
      <c r="ET22" s="200"/>
      <c r="EU22" s="200"/>
      <c r="EV22" s="200" t="s">
        <v>314</v>
      </c>
      <c r="EW22" s="200"/>
      <c r="EX22" s="200"/>
      <c r="EY22" s="200"/>
      <c r="EZ22" s="200"/>
      <c r="FA22" s="200" t="s">
        <v>314</v>
      </c>
      <c r="FB22" s="200"/>
      <c r="FC22" s="200"/>
      <c r="FD22" s="200"/>
      <c r="FE22" s="200"/>
      <c r="FF22" s="199">
        <v>1</v>
      </c>
      <c r="FG22" s="199"/>
      <c r="FH22" s="199"/>
      <c r="FI22" s="199"/>
      <c r="FJ22" s="199"/>
      <c r="FK22" s="199"/>
      <c r="FL22" s="336"/>
      <c r="FM22" s="336"/>
    </row>
    <row r="23" spans="1:219" s="122" customFormat="1" ht="51" customHeight="1">
      <c r="A23" s="123"/>
      <c r="B23" s="201" t="s">
        <v>319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2"/>
      <c r="AS23" s="203" t="s">
        <v>320</v>
      </c>
      <c r="AT23" s="203"/>
      <c r="AU23" s="203"/>
      <c r="AV23" s="203"/>
      <c r="AW23" s="203"/>
      <c r="AX23" s="203"/>
      <c r="AY23" s="199"/>
      <c r="AZ23" s="199"/>
      <c r="BA23" s="199"/>
      <c r="BB23" s="199"/>
      <c r="BC23" s="199"/>
      <c r="BD23" s="199"/>
      <c r="BE23" s="199">
        <v>0</v>
      </c>
      <c r="BF23" s="199"/>
      <c r="BG23" s="199"/>
      <c r="BH23" s="199"/>
      <c r="BI23" s="199"/>
      <c r="BJ23" s="199"/>
      <c r="BK23" s="199"/>
      <c r="BL23" s="199">
        <v>0</v>
      </c>
      <c r="BM23" s="199"/>
      <c r="BN23" s="199"/>
      <c r="BO23" s="199"/>
      <c r="BP23" s="199"/>
      <c r="BQ23" s="199"/>
      <c r="BR23" s="199"/>
      <c r="BS23" s="199">
        <v>0</v>
      </c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200" t="s">
        <v>314</v>
      </c>
      <c r="EQ23" s="200"/>
      <c r="ER23" s="200"/>
      <c r="ES23" s="200"/>
      <c r="ET23" s="200"/>
      <c r="EU23" s="200"/>
      <c r="EV23" s="200" t="s">
        <v>314</v>
      </c>
      <c r="EW23" s="200"/>
      <c r="EX23" s="200"/>
      <c r="EY23" s="200"/>
      <c r="EZ23" s="200"/>
      <c r="FA23" s="200" t="s">
        <v>314</v>
      </c>
      <c r="FB23" s="200"/>
      <c r="FC23" s="200"/>
      <c r="FD23" s="200"/>
      <c r="FE23" s="200"/>
      <c r="FF23" s="199">
        <v>1</v>
      </c>
      <c r="FG23" s="199"/>
      <c r="FH23" s="199"/>
      <c r="FI23" s="199"/>
      <c r="FJ23" s="199"/>
      <c r="FK23" s="199"/>
      <c r="FL23" s="336"/>
      <c r="FM23" s="336"/>
      <c r="HK23" s="122">
        <v>0</v>
      </c>
    </row>
    <row r="25" spans="35:136" s="117" customFormat="1" ht="15.75">
      <c r="AI25" s="177" t="s">
        <v>385</v>
      </c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 t="s">
        <v>386</v>
      </c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</row>
    <row r="26" spans="35:136" s="125" customFormat="1" ht="13.5" customHeight="1">
      <c r="AI26" s="178" t="s">
        <v>322</v>
      </c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 t="s">
        <v>323</v>
      </c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 t="s">
        <v>324</v>
      </c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</row>
    <row r="28" spans="1:26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167" s="119" customFormat="1" ht="28.5" customHeight="1">
      <c r="A29" s="198" t="s">
        <v>325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</row>
    <row r="30" ht="3" customHeight="1"/>
  </sheetData>
  <sheetProtection/>
  <mergeCells count="257">
    <mergeCell ref="A5:FK5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B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DV23:EA23"/>
    <mergeCell ref="EB23:EI23"/>
    <mergeCell ref="EJ23:EO23"/>
    <mergeCell ref="EP23:EU23"/>
    <mergeCell ref="EV23:EZ23"/>
    <mergeCell ref="FA23:FE23"/>
    <mergeCell ref="FF23:FK23"/>
    <mergeCell ref="A29:FK29"/>
    <mergeCell ref="AI25:BS25"/>
    <mergeCell ref="BT25:DD25"/>
    <mergeCell ref="DE25:EF25"/>
    <mergeCell ref="AI26:BS26"/>
    <mergeCell ref="BT26:DD26"/>
    <mergeCell ref="DE26:EF26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EV16:EZ16"/>
    <mergeCell ref="FA16:FE16"/>
    <mergeCell ref="FF16:FK16"/>
    <mergeCell ref="CD6:DG6"/>
    <mergeCell ref="DJ16:DO16"/>
    <mergeCell ref="DP16:DU16"/>
    <mergeCell ref="DV16:EA16"/>
    <mergeCell ref="EB16:EI16"/>
    <mergeCell ref="EJ16:EO16"/>
    <mergeCell ref="EP16:EU16"/>
  </mergeCells>
  <printOptions horizontalCentered="1"/>
  <pageMargins left="0.18" right="0.17" top="0.19" bottom="0.24" header="0.17" footer="0.16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X27"/>
  <sheetViews>
    <sheetView zoomScale="80" zoomScaleNormal="80" zoomScaleSheetLayoutView="90" zoomScalePageLayoutView="0" workbookViewId="0" topLeftCell="A10">
      <selection activeCell="AW17" sqref="AW17:CX17"/>
    </sheetView>
  </sheetViews>
  <sheetFormatPr defaultColWidth="1.0078125" defaultRowHeight="11.25"/>
  <cols>
    <col min="1" max="47" width="1.0078125" style="127" customWidth="1"/>
    <col min="48" max="48" width="10.5" style="127" customWidth="1"/>
    <col min="49" max="101" width="1.0078125" style="127" customWidth="1"/>
    <col min="102" max="102" width="6.83203125" style="127" customWidth="1"/>
    <col min="103" max="16384" width="1.0078125" style="127" customWidth="1"/>
  </cols>
  <sheetData>
    <row r="1" spans="1:102" s="117" customFormat="1" ht="63" customHeight="1">
      <c r="A1" s="176" t="s">
        <v>346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</row>
    <row r="2" s="117" customFormat="1" ht="15.75" customHeight="1"/>
    <row r="3" spans="1:102" s="117" customFormat="1" ht="15.75">
      <c r="A3" s="177" t="s">
        <v>384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</row>
    <row r="4" spans="1:102" s="117" customFormat="1" ht="13.5" customHeight="1">
      <c r="A4" s="178" t="s">
        <v>275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</row>
    <row r="5" ht="13.5" customHeight="1"/>
    <row r="6" spans="1:102" s="128" customFormat="1" ht="30.75" customHeight="1">
      <c r="A6" s="265" t="s">
        <v>117</v>
      </c>
      <c r="B6" s="266"/>
      <c r="C6" s="266"/>
      <c r="D6" s="266"/>
      <c r="E6" s="266"/>
      <c r="F6" s="266"/>
      <c r="G6" s="267"/>
      <c r="H6" s="265" t="s">
        <v>327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7"/>
      <c r="AW6" s="265" t="s">
        <v>328</v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7"/>
    </row>
    <row r="7" spans="1:102" s="129" customFormat="1" ht="44.25" customHeight="1">
      <c r="A7" s="241">
        <v>1</v>
      </c>
      <c r="B7" s="242"/>
      <c r="C7" s="242"/>
      <c r="D7" s="242"/>
      <c r="E7" s="242"/>
      <c r="F7" s="242"/>
      <c r="G7" s="243"/>
      <c r="H7" s="259" t="s">
        <v>329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1"/>
      <c r="AW7" s="181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3"/>
    </row>
    <row r="8" spans="1:102" s="129" customFormat="1" ht="35.25" customHeight="1">
      <c r="A8" s="244"/>
      <c r="B8" s="245"/>
      <c r="C8" s="245"/>
      <c r="D8" s="245"/>
      <c r="E8" s="245"/>
      <c r="F8" s="245"/>
      <c r="G8" s="246"/>
      <c r="H8" s="262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4"/>
      <c r="AW8" s="256">
        <v>108</v>
      </c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8"/>
    </row>
    <row r="9" spans="1:102" s="129" customFormat="1" ht="30" customHeight="1">
      <c r="A9" s="241" t="s">
        <v>330</v>
      </c>
      <c r="B9" s="242"/>
      <c r="C9" s="242"/>
      <c r="D9" s="242"/>
      <c r="E9" s="242"/>
      <c r="F9" s="242"/>
      <c r="G9" s="243"/>
      <c r="H9" s="247" t="s">
        <v>331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9"/>
      <c r="AW9" s="181">
        <v>56</v>
      </c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3"/>
    </row>
    <row r="10" spans="1:102" s="129" customFormat="1" ht="8.25" customHeight="1">
      <c r="A10" s="244"/>
      <c r="B10" s="245"/>
      <c r="C10" s="245"/>
      <c r="D10" s="245"/>
      <c r="E10" s="245"/>
      <c r="F10" s="245"/>
      <c r="G10" s="246"/>
      <c r="H10" s="250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2"/>
      <c r="AW10" s="256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8"/>
    </row>
    <row r="11" spans="1:102" s="129" customFormat="1" ht="30.75" customHeight="1">
      <c r="A11" s="241" t="s">
        <v>332</v>
      </c>
      <c r="B11" s="242"/>
      <c r="C11" s="242"/>
      <c r="D11" s="242"/>
      <c r="E11" s="242"/>
      <c r="F11" s="242"/>
      <c r="G11" s="243"/>
      <c r="H11" s="247" t="s">
        <v>333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9"/>
      <c r="AW11" s="253">
        <v>0</v>
      </c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5"/>
    </row>
    <row r="12" spans="1:102" s="129" customFormat="1" ht="13.5" customHeight="1">
      <c r="A12" s="244"/>
      <c r="B12" s="245"/>
      <c r="C12" s="245"/>
      <c r="D12" s="245"/>
      <c r="E12" s="245"/>
      <c r="F12" s="245"/>
      <c r="G12" s="246"/>
      <c r="H12" s="250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2"/>
      <c r="AW12" s="256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8"/>
    </row>
    <row r="13" spans="1:102" s="129" customFormat="1" ht="30.75" customHeight="1">
      <c r="A13" s="241" t="s">
        <v>334</v>
      </c>
      <c r="B13" s="242"/>
      <c r="C13" s="242"/>
      <c r="D13" s="242"/>
      <c r="E13" s="242"/>
      <c r="F13" s="242"/>
      <c r="G13" s="243"/>
      <c r="H13" s="247" t="s">
        <v>335</v>
      </c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9"/>
      <c r="AW13" s="253">
        <v>44</v>
      </c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5"/>
    </row>
    <row r="14" spans="1:102" s="129" customFormat="1" ht="16.5" customHeight="1">
      <c r="A14" s="244"/>
      <c r="B14" s="245"/>
      <c r="C14" s="245"/>
      <c r="D14" s="245"/>
      <c r="E14" s="245"/>
      <c r="F14" s="245"/>
      <c r="G14" s="246"/>
      <c r="H14" s="250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2"/>
      <c r="AW14" s="256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8"/>
    </row>
    <row r="15" spans="1:102" s="129" customFormat="1" ht="30.75" customHeight="1">
      <c r="A15" s="241" t="s">
        <v>336</v>
      </c>
      <c r="B15" s="242"/>
      <c r="C15" s="242"/>
      <c r="D15" s="242"/>
      <c r="E15" s="242"/>
      <c r="F15" s="242"/>
      <c r="G15" s="243"/>
      <c r="H15" s="247" t="s">
        <v>337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9"/>
      <c r="AW15" s="253">
        <v>8</v>
      </c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5"/>
    </row>
    <row r="16" spans="1:102" s="129" customFormat="1" ht="16.5" customHeight="1">
      <c r="A16" s="244"/>
      <c r="B16" s="245"/>
      <c r="C16" s="245"/>
      <c r="D16" s="245"/>
      <c r="E16" s="245"/>
      <c r="F16" s="245"/>
      <c r="G16" s="246"/>
      <c r="H16" s="250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2"/>
      <c r="AW16" s="256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8"/>
    </row>
    <row r="17" spans="1:102" s="129" customFormat="1" ht="90" customHeight="1">
      <c r="A17" s="241" t="s">
        <v>338</v>
      </c>
      <c r="B17" s="242"/>
      <c r="C17" s="242"/>
      <c r="D17" s="242"/>
      <c r="E17" s="242"/>
      <c r="F17" s="242"/>
      <c r="G17" s="243"/>
      <c r="H17" s="247" t="s">
        <v>339</v>
      </c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9"/>
      <c r="AW17" s="253">
        <v>0</v>
      </c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5"/>
    </row>
    <row r="18" spans="1:102" s="129" customFormat="1" ht="15.75" customHeight="1" hidden="1">
      <c r="A18" s="244"/>
      <c r="B18" s="245"/>
      <c r="C18" s="245"/>
      <c r="D18" s="245"/>
      <c r="E18" s="245"/>
      <c r="F18" s="245"/>
      <c r="G18" s="246"/>
      <c r="H18" s="250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2"/>
      <c r="AW18" s="256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8"/>
    </row>
    <row r="19" spans="1:102" s="129" customFormat="1" ht="86.25" customHeight="1">
      <c r="A19" s="241" t="s">
        <v>340</v>
      </c>
      <c r="B19" s="242"/>
      <c r="C19" s="242"/>
      <c r="D19" s="242"/>
      <c r="E19" s="242"/>
      <c r="F19" s="242"/>
      <c r="G19" s="243"/>
      <c r="H19" s="247" t="s">
        <v>341</v>
      </c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9"/>
      <c r="AW19" s="253">
        <v>0</v>
      </c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5"/>
    </row>
    <row r="20" spans="1:102" s="129" customFormat="1" ht="15.75" customHeight="1" hidden="1">
      <c r="A20" s="244"/>
      <c r="B20" s="245"/>
      <c r="C20" s="245"/>
      <c r="D20" s="245"/>
      <c r="E20" s="245"/>
      <c r="F20" s="245"/>
      <c r="G20" s="246"/>
      <c r="H20" s="250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2"/>
      <c r="AW20" s="256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8"/>
    </row>
    <row r="21" spans="1:102" s="129" customFormat="1" ht="91.5" customHeight="1">
      <c r="A21" s="241" t="s">
        <v>342</v>
      </c>
      <c r="B21" s="242"/>
      <c r="C21" s="242"/>
      <c r="D21" s="242"/>
      <c r="E21" s="242"/>
      <c r="F21" s="242"/>
      <c r="G21" s="243"/>
      <c r="H21" s="247" t="s">
        <v>343</v>
      </c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9"/>
      <c r="AW21" s="253">
        <v>0</v>
      </c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5"/>
    </row>
    <row r="22" spans="1:102" s="129" customFormat="1" ht="2.25" customHeight="1">
      <c r="A22" s="244"/>
      <c r="B22" s="245"/>
      <c r="C22" s="245"/>
      <c r="D22" s="245"/>
      <c r="E22" s="245"/>
      <c r="F22" s="245"/>
      <c r="G22" s="246"/>
      <c r="H22" s="250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2"/>
      <c r="AW22" s="256">
        <v>0</v>
      </c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8"/>
    </row>
    <row r="23" spans="1:102" s="129" customFormat="1" ht="79.5" customHeight="1">
      <c r="A23" s="241" t="s">
        <v>344</v>
      </c>
      <c r="B23" s="242"/>
      <c r="C23" s="242"/>
      <c r="D23" s="242"/>
      <c r="E23" s="242"/>
      <c r="F23" s="242"/>
      <c r="G23" s="243"/>
      <c r="H23" s="247" t="s">
        <v>345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9"/>
      <c r="AW23" s="253">
        <v>0</v>
      </c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5"/>
    </row>
    <row r="24" spans="1:102" s="129" customFormat="1" ht="6.75" customHeight="1">
      <c r="A24" s="244"/>
      <c r="B24" s="245"/>
      <c r="C24" s="245"/>
      <c r="D24" s="245"/>
      <c r="E24" s="245"/>
      <c r="F24" s="245"/>
      <c r="G24" s="246"/>
      <c r="H24" s="250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256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8"/>
    </row>
    <row r="25" spans="1:102" s="129" customFormat="1" ht="16.5" customHeight="1">
      <c r="A25" s="130"/>
      <c r="B25" s="130"/>
      <c r="C25" s="130"/>
      <c r="D25" s="130"/>
      <c r="E25" s="130"/>
      <c r="F25" s="130"/>
      <c r="G25" s="130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</row>
    <row r="26" spans="1:102" s="117" customFormat="1" ht="15.75">
      <c r="A26" s="177" t="s">
        <v>385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 t="s">
        <v>386</v>
      </c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</row>
    <row r="27" spans="1:102" s="125" customFormat="1" ht="13.5" customHeight="1">
      <c r="A27" s="178" t="s">
        <v>322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 t="s">
        <v>323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 t="s">
        <v>324</v>
      </c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</row>
    <row r="28" ht="3" customHeight="1"/>
  </sheetData>
  <sheetProtection/>
  <mergeCells count="48">
    <mergeCell ref="A1:CX1"/>
    <mergeCell ref="A3:CX3"/>
    <mergeCell ref="A4:CX4"/>
    <mergeCell ref="A6:G6"/>
    <mergeCell ref="H6:AV6"/>
    <mergeCell ref="AW6:CX6"/>
    <mergeCell ref="A7:G8"/>
    <mergeCell ref="H7:AV8"/>
    <mergeCell ref="AW7:CX7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7:AK27"/>
    <mergeCell ref="AL27:BV27"/>
    <mergeCell ref="BW27:CX27"/>
    <mergeCell ref="A23:G24"/>
    <mergeCell ref="H23:AV24"/>
    <mergeCell ref="AW23:CX23"/>
    <mergeCell ref="AW24:CX24"/>
    <mergeCell ref="A26:AK26"/>
    <mergeCell ref="AL26:BV26"/>
    <mergeCell ref="BW26:CX26"/>
  </mergeCells>
  <printOptions horizontalCentered="1"/>
  <pageMargins left="0.31496062992125984" right="0.1968503937007874" top="0.1968503937007874" bottom="0.275590551181102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workbookViewId="0" topLeftCell="A1">
      <selection activeCell="D9" sqref="D9"/>
    </sheetView>
  </sheetViews>
  <sheetFormatPr defaultColWidth="9.33203125" defaultRowHeight="11.25"/>
  <cols>
    <col min="1" max="1" width="34" style="36" customWidth="1"/>
    <col min="2" max="2" width="18.66015625" style="36" customWidth="1"/>
    <col min="3" max="3" width="14.66015625" style="36" customWidth="1"/>
    <col min="4" max="4" width="10.66015625" style="36" customWidth="1"/>
    <col min="5" max="5" width="10.33203125" style="36" customWidth="1"/>
    <col min="6" max="6" width="11.16015625" style="36" customWidth="1"/>
    <col min="7" max="7" width="9.66015625" style="36" customWidth="1"/>
    <col min="8" max="8" width="10.33203125" style="36" customWidth="1"/>
    <col min="9" max="16384" width="9.33203125" style="36" customWidth="1"/>
  </cols>
  <sheetData>
    <row r="1" ht="13.5" customHeight="1"/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8" ht="42.75" customHeight="1">
      <c r="A3" s="275" t="s">
        <v>270</v>
      </c>
      <c r="B3" s="275"/>
      <c r="C3" s="275"/>
      <c r="D3" s="275"/>
      <c r="E3" s="275"/>
      <c r="F3" s="275"/>
      <c r="G3" s="275"/>
      <c r="H3" s="275"/>
    </row>
    <row r="4" spans="1:8" ht="15" customHeight="1">
      <c r="A4" s="268" t="s">
        <v>387</v>
      </c>
      <c r="B4" s="268"/>
      <c r="C4" s="268"/>
      <c r="D4" s="268"/>
      <c r="E4" s="268"/>
      <c r="F4" s="268"/>
      <c r="G4" s="268"/>
      <c r="H4" s="268"/>
    </row>
    <row r="5" spans="1:8" ht="9" customHeight="1">
      <c r="A5" s="269" t="s">
        <v>40</v>
      </c>
      <c r="B5" s="269"/>
      <c r="C5" s="269"/>
      <c r="D5" s="269"/>
      <c r="E5" s="269"/>
      <c r="F5" s="269"/>
      <c r="G5" s="269"/>
      <c r="H5" s="269"/>
    </row>
    <row r="6" spans="1:8" ht="11.25">
      <c r="A6" s="79"/>
      <c r="B6" s="79"/>
      <c r="C6" s="79"/>
      <c r="D6" s="79"/>
      <c r="E6" s="79"/>
      <c r="F6" s="79"/>
      <c r="G6" s="79"/>
      <c r="H6" s="79"/>
    </row>
    <row r="7" spans="1:8" s="38" customFormat="1" ht="18.75" customHeight="1">
      <c r="A7" s="273" t="s">
        <v>126</v>
      </c>
      <c r="B7" s="273" t="s">
        <v>127</v>
      </c>
      <c r="C7" s="273" t="s">
        <v>128</v>
      </c>
      <c r="D7" s="270" t="s">
        <v>129</v>
      </c>
      <c r="E7" s="271"/>
      <c r="F7" s="271"/>
      <c r="G7" s="271"/>
      <c r="H7" s="272"/>
    </row>
    <row r="8" spans="1:8" ht="29.25" customHeight="1">
      <c r="A8" s="274"/>
      <c r="B8" s="274"/>
      <c r="C8" s="274"/>
      <c r="D8" s="80" t="s">
        <v>373</v>
      </c>
      <c r="E8" s="80"/>
      <c r="F8" s="80"/>
      <c r="G8" s="80"/>
      <c r="H8" s="80"/>
    </row>
    <row r="9" spans="1:8" ht="52.5" customHeight="1">
      <c r="A9" s="81" t="s">
        <v>135</v>
      </c>
      <c r="B9" s="81"/>
      <c r="C9" s="81"/>
      <c r="D9" s="78">
        <v>0</v>
      </c>
      <c r="E9" s="81"/>
      <c r="F9" s="81"/>
      <c r="G9" s="81"/>
      <c r="H9" s="81"/>
    </row>
    <row r="10" spans="1:8" ht="55.5" customHeight="1">
      <c r="A10" s="81" t="s">
        <v>140</v>
      </c>
      <c r="B10" s="81"/>
      <c r="C10" s="81"/>
      <c r="D10" s="78">
        <v>1</v>
      </c>
      <c r="E10" s="81"/>
      <c r="F10" s="81"/>
      <c r="G10" s="81"/>
      <c r="H10" s="81"/>
    </row>
    <row r="11" spans="1:8" ht="56.25" customHeight="1">
      <c r="A11" s="81" t="s">
        <v>139</v>
      </c>
      <c r="B11" s="81"/>
      <c r="C11" s="81"/>
      <c r="D11" s="78">
        <v>0.8975</v>
      </c>
      <c r="E11" s="81"/>
      <c r="F11" s="81"/>
      <c r="G11" s="81"/>
      <c r="H11" s="81"/>
    </row>
    <row r="12" spans="1:8" ht="11.25">
      <c r="A12" s="79"/>
      <c r="B12" s="79"/>
      <c r="C12" s="79"/>
      <c r="D12" s="79"/>
      <c r="E12" s="79"/>
      <c r="F12" s="79"/>
      <c r="G12" s="79"/>
      <c r="H12" s="79"/>
    </row>
    <row r="13" spans="1:8" ht="24.75" customHeight="1">
      <c r="A13" s="276" t="s">
        <v>374</v>
      </c>
      <c r="B13" s="277"/>
      <c r="C13" s="277"/>
      <c r="D13" s="277"/>
      <c r="E13" s="277"/>
      <c r="F13" s="277"/>
      <c r="G13" s="277"/>
      <c r="H13" s="277"/>
    </row>
    <row r="14" spans="1:8" ht="15" customHeight="1">
      <c r="A14" s="276" t="s">
        <v>246</v>
      </c>
      <c r="B14" s="277"/>
      <c r="C14" s="277"/>
      <c r="D14" s="277"/>
      <c r="E14" s="277"/>
      <c r="F14" s="277"/>
      <c r="G14" s="277"/>
      <c r="H14" s="277"/>
    </row>
    <row r="15" spans="1:8" ht="17.25" customHeight="1">
      <c r="A15" s="276" t="s">
        <v>271</v>
      </c>
      <c r="B15" s="277"/>
      <c r="C15" s="277"/>
      <c r="D15" s="277"/>
      <c r="E15" s="277"/>
      <c r="F15" s="277"/>
      <c r="G15" s="277"/>
      <c r="H15" s="277"/>
    </row>
    <row r="16" spans="1:8" ht="11.25">
      <c r="A16" s="82"/>
      <c r="B16" s="82"/>
      <c r="C16" s="82"/>
      <c r="D16" s="82"/>
      <c r="E16" s="82"/>
      <c r="F16" s="82"/>
      <c r="G16" s="82"/>
      <c r="H16" s="82"/>
    </row>
    <row r="17" spans="1:8" ht="11.25">
      <c r="A17" s="79"/>
      <c r="B17" s="79"/>
      <c r="C17" s="79"/>
      <c r="D17" s="79"/>
      <c r="E17" s="79"/>
      <c r="F17" s="79"/>
      <c r="G17" s="79"/>
      <c r="H17" s="79"/>
    </row>
    <row r="18" spans="1:8" s="38" customFormat="1" ht="17.25" customHeight="1">
      <c r="A18" s="268" t="s">
        <v>385</v>
      </c>
      <c r="B18" s="268"/>
      <c r="C18" s="268" t="s">
        <v>386</v>
      </c>
      <c r="D18" s="268"/>
      <c r="E18" s="268"/>
      <c r="F18" s="275" t="s">
        <v>136</v>
      </c>
      <c r="G18" s="275"/>
      <c r="H18" s="275"/>
    </row>
    <row r="19" spans="1:8" s="77" customFormat="1" ht="12" customHeight="1">
      <c r="A19" s="269" t="s">
        <v>24</v>
      </c>
      <c r="B19" s="269"/>
      <c r="C19" s="269" t="s">
        <v>25</v>
      </c>
      <c r="D19" s="269"/>
      <c r="E19" s="269"/>
      <c r="F19" s="269" t="s">
        <v>26</v>
      </c>
      <c r="G19" s="269"/>
      <c r="H19" s="269"/>
    </row>
    <row r="20" spans="1:8" ht="11.25">
      <c r="A20" s="79"/>
      <c r="B20" s="79"/>
      <c r="C20" s="79"/>
      <c r="D20" s="79"/>
      <c r="E20" s="79"/>
      <c r="F20" s="79"/>
      <c r="G20" s="79"/>
      <c r="H20" s="79"/>
    </row>
  </sheetData>
  <sheetProtection password="C6BA" sheet="1"/>
  <mergeCells count="16"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  <mergeCell ref="A4:H4"/>
    <mergeCell ref="A5:H5"/>
    <mergeCell ref="D7:H7"/>
    <mergeCell ref="A7:A8"/>
    <mergeCell ref="B7:B8"/>
    <mergeCell ref="C7:C8"/>
  </mergeCells>
  <printOptions horizontalCentered="1"/>
  <pageMargins left="0.58" right="0.16" top="0.24" bottom="0.26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9" customWidth="1"/>
    <col min="2" max="2" width="13.66015625" style="9" customWidth="1"/>
    <col min="3" max="3" width="11.33203125" style="9" customWidth="1"/>
    <col min="4" max="4" width="12.33203125" style="9" customWidth="1"/>
    <col min="5" max="5" width="11.33203125" style="9" customWidth="1"/>
    <col min="6" max="6" width="12.66015625" style="9" customWidth="1"/>
    <col min="7" max="16384" width="9.33203125" style="9" customWidth="1"/>
  </cols>
  <sheetData>
    <row r="2" spans="1:6" ht="44.25" customHeight="1">
      <c r="A2" s="281" t="s">
        <v>150</v>
      </c>
      <c r="B2" s="281"/>
      <c r="C2" s="281"/>
      <c r="D2" s="281"/>
      <c r="E2" s="281"/>
      <c r="F2" s="281"/>
    </row>
    <row r="4" spans="1:6" ht="11.25">
      <c r="A4" s="283" t="s">
        <v>151</v>
      </c>
      <c r="B4" s="283"/>
      <c r="C4" s="283"/>
      <c r="D4" s="283"/>
      <c r="E4" s="283"/>
      <c r="F4" s="283"/>
    </row>
    <row r="5" spans="1:6" ht="11.25">
      <c r="A5" s="282" t="s">
        <v>40</v>
      </c>
      <c r="B5" s="282"/>
      <c r="C5" s="282"/>
      <c r="D5" s="282"/>
      <c r="E5" s="282"/>
      <c r="F5" s="282"/>
    </row>
    <row r="6" spans="5:6" ht="11.25">
      <c r="E6" s="16" t="s">
        <v>171</v>
      </c>
      <c r="F6" s="15">
        <v>0.015</v>
      </c>
    </row>
    <row r="7" spans="1:6" s="10" customFormat="1" ht="21.75" customHeight="1">
      <c r="A7" s="17" t="s">
        <v>141</v>
      </c>
      <c r="B7" s="284" t="s">
        <v>129</v>
      </c>
      <c r="C7" s="285"/>
      <c r="D7" s="285"/>
      <c r="E7" s="285"/>
      <c r="F7" s="286"/>
    </row>
    <row r="8" spans="1:6" s="10" customFormat="1" ht="38.25" customHeight="1">
      <c r="A8" s="18" t="s">
        <v>142</v>
      </c>
      <c r="B8" s="17" t="s">
        <v>130</v>
      </c>
      <c r="C8" s="17" t="s">
        <v>131</v>
      </c>
      <c r="D8" s="17" t="s">
        <v>132</v>
      </c>
      <c r="E8" s="17" t="s">
        <v>133</v>
      </c>
      <c r="F8" s="17" t="s">
        <v>134</v>
      </c>
    </row>
    <row r="9" spans="1:6" ht="11.25">
      <c r="A9" s="19" t="s">
        <v>203</v>
      </c>
      <c r="B9" s="23">
        <f>'ф.2.1 ИндИнф (Ин)'!G62</f>
        <v>2</v>
      </c>
      <c r="C9" s="22"/>
      <c r="D9" s="22"/>
      <c r="E9" s="22"/>
      <c r="F9" s="22"/>
    </row>
    <row r="10" spans="1:6" ht="11.25">
      <c r="A10" s="19" t="s">
        <v>204</v>
      </c>
      <c r="B10" s="23">
        <f>'ф.2.1 ИндИнф (Ин)'!D36</f>
        <v>50</v>
      </c>
      <c r="C10" s="23">
        <f>B10*(1-$F$6)</f>
        <v>49.25</v>
      </c>
      <c r="D10" s="23">
        <f>C10*(1-$F$6)</f>
        <v>48.51125</v>
      </c>
      <c r="E10" s="22" t="s">
        <v>27</v>
      </c>
      <c r="F10" s="22" t="s">
        <v>27</v>
      </c>
    </row>
    <row r="11" spans="1:6" ht="11.25">
      <c r="A11" s="19" t="s">
        <v>205</v>
      </c>
      <c r="B11" s="23">
        <f>'ф.2.1 ИндИнф (Ин)'!D39</f>
        <v>1</v>
      </c>
      <c r="C11" s="23">
        <f>B11*(1-$F$6)</f>
        <v>0.985</v>
      </c>
      <c r="D11" s="23">
        <f>C11*(1-$F$6)</f>
        <v>0.970225</v>
      </c>
      <c r="E11" s="22" t="s">
        <v>27</v>
      </c>
      <c r="F11" s="22" t="s">
        <v>27</v>
      </c>
    </row>
    <row r="12" spans="1:6" ht="11.25">
      <c r="A12" s="19" t="s">
        <v>206</v>
      </c>
      <c r="B12" s="23">
        <f>'ф.2.1 ИндИнф (Ин)'!D40</f>
        <v>1</v>
      </c>
      <c r="C12" s="23">
        <f>B12</f>
        <v>1</v>
      </c>
      <c r="D12" s="23">
        <f>C12</f>
        <v>1</v>
      </c>
      <c r="E12" s="22" t="s">
        <v>27</v>
      </c>
      <c r="F12" s="22" t="s">
        <v>27</v>
      </c>
    </row>
    <row r="13" spans="1:6" ht="11.25">
      <c r="A13" s="19" t="s">
        <v>207</v>
      </c>
      <c r="B13" s="23">
        <f>'ф.2.1 ИндИнф (Ин)'!D41</f>
        <v>7</v>
      </c>
      <c r="C13" s="23">
        <f>B13*(1-$F$6)</f>
        <v>6.895</v>
      </c>
      <c r="D13" s="23">
        <f>C13*(1-$F$6)</f>
        <v>6.791575</v>
      </c>
      <c r="E13" s="22" t="s">
        <v>27</v>
      </c>
      <c r="F13" s="22" t="s">
        <v>27</v>
      </c>
    </row>
    <row r="14" spans="1:6" ht="11.25">
      <c r="A14" s="19" t="s">
        <v>208</v>
      </c>
      <c r="B14" s="23">
        <f>'ф.2.1 ИндИнф (Ин)'!D42</f>
        <v>1</v>
      </c>
      <c r="C14" s="23">
        <f>B14*(1-$F$6)</f>
        <v>0.985</v>
      </c>
      <c r="D14" s="23">
        <f>C14*(1-$F$6)</f>
        <v>0.970225</v>
      </c>
      <c r="E14" s="22" t="s">
        <v>27</v>
      </c>
      <c r="F14" s="22" t="s">
        <v>27</v>
      </c>
    </row>
    <row r="15" spans="1:6" ht="11.25">
      <c r="A15" s="19" t="s">
        <v>209</v>
      </c>
      <c r="B15" s="24">
        <f>'ф.2.1 ИндИнф (Ин)'!D46</f>
        <v>1</v>
      </c>
      <c r="C15" s="24">
        <f aca="true" t="shared" si="0" ref="C15:D19">B15</f>
        <v>1</v>
      </c>
      <c r="D15" s="24">
        <f t="shared" si="0"/>
        <v>1</v>
      </c>
      <c r="E15" s="22" t="s">
        <v>27</v>
      </c>
      <c r="F15" s="22" t="s">
        <v>27</v>
      </c>
    </row>
    <row r="16" spans="1:6" ht="11.25">
      <c r="A16" s="20" t="s">
        <v>210</v>
      </c>
      <c r="B16" s="24">
        <f>'ф.2.1 ИндИнф (Ин)'!D47</f>
        <v>0</v>
      </c>
      <c r="C16" s="24">
        <f t="shared" si="0"/>
        <v>0</v>
      </c>
      <c r="D16" s="24">
        <f t="shared" si="0"/>
        <v>0</v>
      </c>
      <c r="E16" s="22" t="s">
        <v>27</v>
      </c>
      <c r="F16" s="22" t="s">
        <v>27</v>
      </c>
    </row>
    <row r="17" spans="1:6" ht="11.25">
      <c r="A17" s="21" t="s">
        <v>211</v>
      </c>
      <c r="B17" s="24">
        <f>'ф.2.1 ИндИнф (Ин)'!D48</f>
        <v>0</v>
      </c>
      <c r="C17" s="24">
        <f t="shared" si="0"/>
        <v>0</v>
      </c>
      <c r="D17" s="24">
        <f t="shared" si="0"/>
        <v>0</v>
      </c>
      <c r="E17" s="22" t="s">
        <v>27</v>
      </c>
      <c r="F17" s="22" t="s">
        <v>27</v>
      </c>
    </row>
    <row r="18" spans="1:6" ht="11.25">
      <c r="A18" s="21" t="s">
        <v>212</v>
      </c>
      <c r="B18" s="24">
        <f>'ф.2.1 ИндИнф (Ин)'!D50</f>
        <v>1</v>
      </c>
      <c r="C18" s="24">
        <f t="shared" si="0"/>
        <v>1</v>
      </c>
      <c r="D18" s="24">
        <f t="shared" si="0"/>
        <v>1</v>
      </c>
      <c r="E18" s="22" t="s">
        <v>27</v>
      </c>
      <c r="F18" s="22" t="s">
        <v>27</v>
      </c>
    </row>
    <row r="19" spans="1:6" ht="11.25">
      <c r="A19" s="21" t="s">
        <v>213</v>
      </c>
      <c r="B19" s="24">
        <f>'ф.2.1 ИндИнф (Ин)'!D52</f>
        <v>1</v>
      </c>
      <c r="C19" s="24">
        <f t="shared" si="0"/>
        <v>1</v>
      </c>
      <c r="D19" s="24">
        <f t="shared" si="0"/>
        <v>1</v>
      </c>
      <c r="E19" s="22" t="s">
        <v>27</v>
      </c>
      <c r="F19" s="22" t="s">
        <v>27</v>
      </c>
    </row>
    <row r="20" spans="1:6" ht="11.25">
      <c r="A20" s="21" t="s">
        <v>214</v>
      </c>
      <c r="B20" s="23">
        <f>'ф.2.1 ИндИнф (Ин)'!D55</f>
        <v>0</v>
      </c>
      <c r="C20" s="23">
        <f aca="true" t="shared" si="1" ref="C20:D22">B20*(1-$F$6)</f>
        <v>0</v>
      </c>
      <c r="D20" s="23">
        <f t="shared" si="1"/>
        <v>0</v>
      </c>
      <c r="E20" s="22" t="s">
        <v>27</v>
      </c>
      <c r="F20" s="22" t="s">
        <v>27</v>
      </c>
    </row>
    <row r="21" spans="1:6" ht="11.25">
      <c r="A21" s="21" t="s">
        <v>215</v>
      </c>
      <c r="B21" s="23">
        <f>'ф.2.1 ИндИнф (Ин)'!D59</f>
        <v>100</v>
      </c>
      <c r="C21" s="23">
        <f t="shared" si="1"/>
        <v>98.5</v>
      </c>
      <c r="D21" s="23">
        <f t="shared" si="1"/>
        <v>97.0225</v>
      </c>
      <c r="E21" s="22" t="s">
        <v>27</v>
      </c>
      <c r="F21" s="22" t="s">
        <v>27</v>
      </c>
    </row>
    <row r="22" spans="1:6" ht="11.25">
      <c r="A22" s="21" t="s">
        <v>216</v>
      </c>
      <c r="B22" s="23">
        <f>'ф.2.1 ИндИнф (Ин)'!D60</f>
        <v>0</v>
      </c>
      <c r="C22" s="23">
        <f t="shared" si="1"/>
        <v>0</v>
      </c>
      <c r="D22" s="23">
        <f t="shared" si="1"/>
        <v>0</v>
      </c>
      <c r="E22" s="22" t="s">
        <v>27</v>
      </c>
      <c r="F22" s="22" t="s">
        <v>27</v>
      </c>
    </row>
    <row r="23" spans="1:6" ht="11.25">
      <c r="A23" s="21" t="s">
        <v>217</v>
      </c>
      <c r="B23" s="26">
        <f>'ф.2.2 ИндИспол (Ис)'!G46</f>
        <v>0.425</v>
      </c>
      <c r="C23" s="23"/>
      <c r="D23" s="23"/>
      <c r="E23" s="22"/>
      <c r="F23" s="22"/>
    </row>
    <row r="24" spans="1:6" ht="11.25">
      <c r="A24" s="21" t="s">
        <v>204</v>
      </c>
      <c r="B24" s="23">
        <f>'ф.2.2 ИндИспол (Ис)'!D29</f>
        <v>5</v>
      </c>
      <c r="C24" s="23">
        <f>B24*(1-$F$6)</f>
        <v>4.925</v>
      </c>
      <c r="D24" s="23">
        <f aca="true" t="shared" si="2" ref="D24:D48">C24*(1-$F$6)</f>
        <v>4.851125</v>
      </c>
      <c r="E24" s="22" t="s">
        <v>27</v>
      </c>
      <c r="F24" s="22" t="s">
        <v>27</v>
      </c>
    </row>
    <row r="25" spans="1:6" ht="11.25">
      <c r="A25" s="19" t="s">
        <v>205</v>
      </c>
      <c r="B25" s="23">
        <f>'ф.2.2 ИндИспол (Ис)'!D31</f>
        <v>7</v>
      </c>
      <c r="C25" s="23">
        <f>B25*(1-$F$6)</f>
        <v>6.895</v>
      </c>
      <c r="D25" s="23">
        <f t="shared" si="2"/>
        <v>6.791575</v>
      </c>
      <c r="E25" s="22" t="s">
        <v>27</v>
      </c>
      <c r="F25" s="22" t="s">
        <v>27</v>
      </c>
    </row>
    <row r="26" spans="1:6" ht="11.25">
      <c r="A26" s="19" t="s">
        <v>206</v>
      </c>
      <c r="B26" s="23">
        <f>'ф.2.2 ИндИспол (Ис)'!D32</f>
        <v>7</v>
      </c>
      <c r="C26" s="23">
        <f>B26*(1-$F$6)</f>
        <v>6.895</v>
      </c>
      <c r="D26" s="23">
        <f t="shared" si="2"/>
        <v>6.791575</v>
      </c>
      <c r="E26" s="22" t="s">
        <v>27</v>
      </c>
      <c r="F26" s="22" t="s">
        <v>27</v>
      </c>
    </row>
    <row r="27" spans="1:6" ht="11.25">
      <c r="A27" s="21" t="s">
        <v>218</v>
      </c>
      <c r="B27" s="23">
        <f>'ф.2.2 ИндИспол (Ис)'!D33</f>
        <v>0</v>
      </c>
      <c r="C27" s="23">
        <f>B27*(1-$F$6)</f>
        <v>0</v>
      </c>
      <c r="D27" s="23">
        <f t="shared" si="2"/>
        <v>0</v>
      </c>
      <c r="E27" s="22" t="s">
        <v>27</v>
      </c>
      <c r="F27" s="22" t="s">
        <v>27</v>
      </c>
    </row>
    <row r="28" spans="1:6" ht="11.25">
      <c r="A28" s="21" t="s">
        <v>209</v>
      </c>
      <c r="B28" s="23">
        <f>'ф.2.2 ИндИспол (Ис)'!D36</f>
        <v>0</v>
      </c>
      <c r="C28" s="23">
        <f>B28*(1-$F$6)</f>
        <v>0</v>
      </c>
      <c r="D28" s="23">
        <f t="shared" si="2"/>
        <v>0</v>
      </c>
      <c r="E28" s="22" t="s">
        <v>27</v>
      </c>
      <c r="F28" s="22" t="s">
        <v>27</v>
      </c>
    </row>
    <row r="29" spans="1:6" ht="11.25">
      <c r="A29" s="21" t="s">
        <v>219</v>
      </c>
      <c r="B29" s="25">
        <f>'ф.2.2 ИндИспол (Ис)'!D40</f>
        <v>1</v>
      </c>
      <c r="C29" s="25">
        <f>B29</f>
        <v>1</v>
      </c>
      <c r="D29" s="25">
        <f>C29</f>
        <v>1</v>
      </c>
      <c r="E29" s="22" t="s">
        <v>27</v>
      </c>
      <c r="F29" s="22" t="s">
        <v>27</v>
      </c>
    </row>
    <row r="30" spans="1:6" ht="11.25">
      <c r="A30" s="21" t="s">
        <v>220</v>
      </c>
      <c r="B30" s="23">
        <f>'ф.2.2 ИндИспол (Ис)'!D41</f>
        <v>0</v>
      </c>
      <c r="C30" s="23">
        <f>B30*(1-$F$6)</f>
        <v>0</v>
      </c>
      <c r="D30" s="23">
        <f t="shared" si="2"/>
        <v>0</v>
      </c>
      <c r="E30" s="22" t="s">
        <v>27</v>
      </c>
      <c r="F30" s="22" t="s">
        <v>27</v>
      </c>
    </row>
    <row r="31" spans="1:6" ht="11.25">
      <c r="A31" s="21" t="s">
        <v>221</v>
      </c>
      <c r="B31" s="23">
        <f>'ф.2.2 ИндИспол (Ис)'!D44</f>
        <v>0</v>
      </c>
      <c r="C31" s="23">
        <f>B31*(1-$F$6)</f>
        <v>0</v>
      </c>
      <c r="D31" s="23">
        <f t="shared" si="2"/>
        <v>0</v>
      </c>
      <c r="E31" s="22" t="s">
        <v>27</v>
      </c>
      <c r="F31" s="22" t="s">
        <v>27</v>
      </c>
    </row>
    <row r="32" spans="1:6" ht="11.25">
      <c r="A32" s="21" t="s">
        <v>222</v>
      </c>
      <c r="B32" s="23">
        <f>'ф.2.3 ИндРезул. (Рс)'!G58</f>
        <v>2</v>
      </c>
      <c r="C32" s="23"/>
      <c r="D32" s="23"/>
      <c r="E32" s="22"/>
      <c r="F32" s="22"/>
    </row>
    <row r="33" spans="1:6" ht="11.25">
      <c r="A33" s="21" t="s">
        <v>223</v>
      </c>
      <c r="B33" s="25">
        <f>'ф.2.3 ИндРезул. (Рс)'!D31</f>
        <v>1</v>
      </c>
      <c r="C33" s="25">
        <f>B33</f>
        <v>1</v>
      </c>
      <c r="D33" s="25">
        <f>C33</f>
        <v>1</v>
      </c>
      <c r="E33" s="22" t="s">
        <v>27</v>
      </c>
      <c r="F33" s="22" t="s">
        <v>27</v>
      </c>
    </row>
    <row r="34" spans="1:6" ht="11.25">
      <c r="A34" s="21" t="s">
        <v>204</v>
      </c>
      <c r="B34" s="24"/>
      <c r="C34" s="23"/>
      <c r="D34" s="23"/>
      <c r="E34" s="22" t="s">
        <v>27</v>
      </c>
      <c r="F34" s="22" t="s">
        <v>27</v>
      </c>
    </row>
    <row r="35" spans="1:6" ht="11.25">
      <c r="A35" s="21" t="s">
        <v>224</v>
      </c>
      <c r="B35" s="24"/>
      <c r="C35" s="23"/>
      <c r="D35" s="23"/>
      <c r="E35" s="22" t="s">
        <v>27</v>
      </c>
      <c r="F35" s="22" t="s">
        <v>27</v>
      </c>
    </row>
    <row r="36" spans="1:6" ht="11.25">
      <c r="A36" s="21" t="s">
        <v>209</v>
      </c>
      <c r="B36" s="23">
        <f>'ф.2.3 ИндРезул. (Рс)'!D35</f>
        <v>0</v>
      </c>
      <c r="C36" s="23">
        <f aca="true" t="shared" si="3" ref="C36:C48">B36*(1-$F$6)</f>
        <v>0</v>
      </c>
      <c r="D36" s="23">
        <f t="shared" si="2"/>
        <v>0</v>
      </c>
      <c r="E36" s="22" t="s">
        <v>27</v>
      </c>
      <c r="F36" s="22" t="s">
        <v>27</v>
      </c>
    </row>
    <row r="37" spans="1:6" ht="11.25">
      <c r="A37" s="21" t="s">
        <v>210</v>
      </c>
      <c r="B37" s="23">
        <f>'ф.2.3 ИндРезул. (Рс)'!D36</f>
        <v>0</v>
      </c>
      <c r="C37" s="23">
        <f t="shared" si="3"/>
        <v>0</v>
      </c>
      <c r="D37" s="23">
        <f t="shared" si="2"/>
        <v>0</v>
      </c>
      <c r="E37" s="22" t="s">
        <v>27</v>
      </c>
      <c r="F37" s="22" t="s">
        <v>27</v>
      </c>
    </row>
    <row r="38" spans="1:6" ht="11.25">
      <c r="A38" s="21" t="s">
        <v>211</v>
      </c>
      <c r="B38" s="25">
        <f>'ф.2.3 ИндРезул. (Рс)'!D37</f>
        <v>0</v>
      </c>
      <c r="C38" s="23">
        <f t="shared" si="3"/>
        <v>0</v>
      </c>
      <c r="D38" s="23">
        <f t="shared" si="2"/>
        <v>0</v>
      </c>
      <c r="E38" s="22" t="s">
        <v>27</v>
      </c>
      <c r="F38" s="22" t="s">
        <v>27</v>
      </c>
    </row>
    <row r="39" spans="1:6" ht="11.25">
      <c r="A39" s="21" t="s">
        <v>225</v>
      </c>
      <c r="B39" s="25">
        <f>'ф.2.3 ИндРезул. (Рс)'!D38</f>
        <v>0</v>
      </c>
      <c r="C39" s="23">
        <f t="shared" si="3"/>
        <v>0</v>
      </c>
      <c r="D39" s="23">
        <f t="shared" si="2"/>
        <v>0</v>
      </c>
      <c r="E39" s="22" t="s">
        <v>27</v>
      </c>
      <c r="F39" s="22" t="s">
        <v>27</v>
      </c>
    </row>
    <row r="40" spans="1:6" ht="11.25">
      <c r="A40" s="21" t="s">
        <v>226</v>
      </c>
      <c r="B40" s="23">
        <f>'ф.2.3 ИндРезул. (Рс)'!D39</f>
        <v>0</v>
      </c>
      <c r="C40" s="23">
        <f t="shared" si="3"/>
        <v>0</v>
      </c>
      <c r="D40" s="23">
        <f t="shared" si="2"/>
        <v>0</v>
      </c>
      <c r="E40" s="22" t="s">
        <v>27</v>
      </c>
      <c r="F40" s="22" t="s">
        <v>27</v>
      </c>
    </row>
    <row r="41" spans="1:6" ht="11.25">
      <c r="A41" s="21" t="s">
        <v>227</v>
      </c>
      <c r="B41" s="23">
        <f>'ф.2.3 ИндРезул. (Рс)'!D40</f>
        <v>0</v>
      </c>
      <c r="C41" s="23">
        <f t="shared" si="3"/>
        <v>0</v>
      </c>
      <c r="D41" s="23">
        <f t="shared" si="2"/>
        <v>0</v>
      </c>
      <c r="E41" s="22" t="s">
        <v>27</v>
      </c>
      <c r="F41" s="22" t="s">
        <v>27</v>
      </c>
    </row>
    <row r="42" spans="1:6" ht="11.25">
      <c r="A42" s="21" t="s">
        <v>219</v>
      </c>
      <c r="B42" s="23">
        <f>'ф.2.3 ИндРезул. (Рс)'!D44</f>
        <v>3</v>
      </c>
      <c r="C42" s="23">
        <f t="shared" si="3"/>
        <v>2.955</v>
      </c>
      <c r="D42" s="23">
        <f t="shared" si="2"/>
        <v>2.910675</v>
      </c>
      <c r="E42" s="22" t="s">
        <v>27</v>
      </c>
      <c r="F42" s="22" t="s">
        <v>27</v>
      </c>
    </row>
    <row r="43" spans="1:6" ht="11.25">
      <c r="A43" s="21" t="s">
        <v>228</v>
      </c>
      <c r="B43" s="23">
        <f>'ф.2.3 ИндРезул. (Рс)'!D46</f>
        <v>0</v>
      </c>
      <c r="C43" s="23">
        <f t="shared" si="3"/>
        <v>0</v>
      </c>
      <c r="D43" s="23">
        <f t="shared" si="2"/>
        <v>0</v>
      </c>
      <c r="E43" s="22" t="s">
        <v>27</v>
      </c>
      <c r="F43" s="22" t="s">
        <v>27</v>
      </c>
    </row>
    <row r="44" spans="1:6" ht="11.25">
      <c r="A44" s="21" t="s">
        <v>229</v>
      </c>
      <c r="B44" s="23">
        <f>'ф.2.3 ИндРезул. (Рс)'!D47</f>
        <v>0</v>
      </c>
      <c r="C44" s="23">
        <f t="shared" si="3"/>
        <v>0</v>
      </c>
      <c r="D44" s="23">
        <f t="shared" si="2"/>
        <v>0</v>
      </c>
      <c r="E44" s="22" t="s">
        <v>27</v>
      </c>
      <c r="F44" s="22" t="s">
        <v>27</v>
      </c>
    </row>
    <row r="45" spans="1:6" ht="11.25">
      <c r="A45" s="21" t="s">
        <v>230</v>
      </c>
      <c r="B45" s="23">
        <f>'ф.2.3 ИндРезул. (Рс)'!D48</f>
        <v>0</v>
      </c>
      <c r="C45" s="23">
        <f t="shared" si="3"/>
        <v>0</v>
      </c>
      <c r="D45" s="23">
        <f t="shared" si="2"/>
        <v>0</v>
      </c>
      <c r="E45" s="22" t="s">
        <v>27</v>
      </c>
      <c r="F45" s="22" t="s">
        <v>27</v>
      </c>
    </row>
    <row r="46" spans="1:6" ht="11.25">
      <c r="A46" s="21" t="s">
        <v>221</v>
      </c>
      <c r="B46" s="23">
        <f>'ф.2.3 ИндРезул. (Рс)'!D51</f>
        <v>0</v>
      </c>
      <c r="C46" s="23">
        <f t="shared" si="3"/>
        <v>0</v>
      </c>
      <c r="D46" s="23">
        <f t="shared" si="2"/>
        <v>0</v>
      </c>
      <c r="E46" s="22" t="s">
        <v>27</v>
      </c>
      <c r="F46" s="22" t="s">
        <v>27</v>
      </c>
    </row>
    <row r="47" spans="1:6" ht="11.25">
      <c r="A47" s="21" t="s">
        <v>214</v>
      </c>
      <c r="B47" s="23">
        <f>'ф.2.3 ИндРезул. (Рс)'!D55</f>
        <v>0</v>
      </c>
      <c r="C47" s="23">
        <f t="shared" si="3"/>
        <v>0</v>
      </c>
      <c r="D47" s="23">
        <f t="shared" si="2"/>
        <v>0</v>
      </c>
      <c r="E47" s="22" t="s">
        <v>27</v>
      </c>
      <c r="F47" s="22" t="s">
        <v>27</v>
      </c>
    </row>
    <row r="48" spans="1:6" ht="11.25">
      <c r="A48" s="21" t="s">
        <v>231</v>
      </c>
      <c r="B48" s="23">
        <f>'ф.2.3 ИндРезул. (Рс)'!D56</f>
        <v>0</v>
      </c>
      <c r="C48" s="23">
        <f t="shared" si="3"/>
        <v>0</v>
      </c>
      <c r="D48" s="23">
        <f t="shared" si="2"/>
        <v>0</v>
      </c>
      <c r="E48" s="22" t="s">
        <v>27</v>
      </c>
      <c r="F48" s="22" t="s">
        <v>27</v>
      </c>
    </row>
    <row r="49" spans="1:6" ht="45">
      <c r="A49" s="21" t="s">
        <v>152</v>
      </c>
      <c r="B49" s="24">
        <v>0.8975</v>
      </c>
      <c r="C49" s="24">
        <v>0.8975</v>
      </c>
      <c r="D49" s="24">
        <v>0.8975</v>
      </c>
      <c r="E49" s="22" t="s">
        <v>27</v>
      </c>
      <c r="F49" s="22" t="s">
        <v>27</v>
      </c>
    </row>
    <row r="50" spans="1:6" ht="63" customHeight="1">
      <c r="A50" s="278" t="s">
        <v>146</v>
      </c>
      <c r="B50" s="279"/>
      <c r="C50" s="279"/>
      <c r="D50" s="279"/>
      <c r="E50" s="279"/>
      <c r="F50" s="280"/>
    </row>
    <row r="52" s="14" customFormat="1" ht="11.25"/>
    <row r="53" spans="1:6" ht="11.25">
      <c r="A53" s="10" t="s">
        <v>147</v>
      </c>
      <c r="B53" s="281" t="s">
        <v>148</v>
      </c>
      <c r="C53" s="281"/>
      <c r="D53" s="281" t="s">
        <v>149</v>
      </c>
      <c r="E53" s="281"/>
      <c r="F53" s="281"/>
    </row>
    <row r="54" spans="1:6" ht="11.25">
      <c r="A54" s="11" t="s">
        <v>24</v>
      </c>
      <c r="B54" s="282" t="s">
        <v>25</v>
      </c>
      <c r="C54" s="282"/>
      <c r="D54" s="282" t="s">
        <v>26</v>
      </c>
      <c r="E54" s="282"/>
      <c r="F54" s="282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9"/>
  <sheetViews>
    <sheetView workbookViewId="0" topLeftCell="A22">
      <selection activeCell="A33" sqref="A33:D33"/>
    </sheetView>
  </sheetViews>
  <sheetFormatPr defaultColWidth="9.33203125" defaultRowHeight="11.25"/>
  <cols>
    <col min="1" max="1" width="8.16015625" style="38" customWidth="1"/>
    <col min="2" max="2" width="33.16015625" style="36" customWidth="1"/>
    <col min="3" max="3" width="36.83203125" style="36" customWidth="1"/>
    <col min="4" max="4" width="40.66015625" style="36" customWidth="1"/>
    <col min="5" max="16384" width="9.33203125" style="36" customWidth="1"/>
  </cols>
  <sheetData>
    <row r="1" spans="1:4" ht="11.25">
      <c r="A1" s="34"/>
      <c r="B1" s="35"/>
      <c r="C1" s="35"/>
      <c r="D1" s="35"/>
    </row>
    <row r="2" spans="1:4" ht="11.25">
      <c r="A2" s="34"/>
      <c r="B2" s="35"/>
      <c r="C2" s="35"/>
      <c r="D2" s="35"/>
    </row>
    <row r="3" spans="1:4" ht="35.25" customHeight="1">
      <c r="A3" s="287" t="s">
        <v>375</v>
      </c>
      <c r="B3" s="288"/>
      <c r="C3" s="288"/>
      <c r="D3" s="288"/>
    </row>
    <row r="4" spans="1:4" ht="14.25" customHeight="1">
      <c r="A4" s="268" t="s">
        <v>380</v>
      </c>
      <c r="B4" s="268"/>
      <c r="C4" s="268"/>
      <c r="D4" s="268"/>
    </row>
    <row r="5" spans="1:4" ht="15.75" customHeight="1">
      <c r="A5" s="291" t="s">
        <v>232</v>
      </c>
      <c r="B5" s="291"/>
      <c r="C5" s="291"/>
      <c r="D5" s="291"/>
    </row>
    <row r="6" spans="1:4" ht="11.25">
      <c r="A6" s="34"/>
      <c r="B6" s="35"/>
      <c r="C6" s="35"/>
      <c r="D6" s="35"/>
    </row>
    <row r="7" spans="1:4" s="38" customFormat="1" ht="39.75" customHeight="1">
      <c r="A7" s="37" t="s">
        <v>113</v>
      </c>
      <c r="B7" s="37" t="s">
        <v>108</v>
      </c>
      <c r="C7" s="37" t="s">
        <v>109</v>
      </c>
      <c r="D7" s="37" t="s">
        <v>110</v>
      </c>
    </row>
    <row r="8" spans="1:4" s="40" customFormat="1" ht="8.25">
      <c r="A8" s="39">
        <v>1</v>
      </c>
      <c r="B8" s="39">
        <v>2</v>
      </c>
      <c r="C8" s="39">
        <v>3</v>
      </c>
      <c r="D8" s="39">
        <v>4</v>
      </c>
    </row>
    <row r="9" spans="1:4" ht="11.25">
      <c r="A9" s="41">
        <v>1</v>
      </c>
      <c r="B9" s="28"/>
      <c r="C9" s="27">
        <v>0</v>
      </c>
      <c r="D9" s="32">
        <v>108</v>
      </c>
    </row>
    <row r="10" spans="1:4" ht="11.25">
      <c r="A10" s="41">
        <v>2</v>
      </c>
      <c r="B10" s="28"/>
      <c r="C10" s="27">
        <v>0</v>
      </c>
      <c r="D10" s="32">
        <v>108</v>
      </c>
    </row>
    <row r="11" spans="1:4" ht="11.25">
      <c r="A11" s="41">
        <v>3</v>
      </c>
      <c r="B11" s="28"/>
      <c r="C11" s="27">
        <v>0</v>
      </c>
      <c r="D11" s="32">
        <v>108</v>
      </c>
    </row>
    <row r="12" spans="1:4" ht="11.25">
      <c r="A12" s="41">
        <v>4</v>
      </c>
      <c r="B12" s="28"/>
      <c r="C12" s="27">
        <v>0</v>
      </c>
      <c r="D12" s="32">
        <v>108</v>
      </c>
    </row>
    <row r="13" spans="1:4" ht="11.25">
      <c r="A13" s="41">
        <v>5</v>
      </c>
      <c r="B13" s="28"/>
      <c r="C13" s="27">
        <v>0</v>
      </c>
      <c r="D13" s="32">
        <v>108</v>
      </c>
    </row>
    <row r="14" spans="1:4" ht="11.25">
      <c r="A14" s="41">
        <v>6</v>
      </c>
      <c r="B14" s="28"/>
      <c r="C14" s="27">
        <v>0</v>
      </c>
      <c r="D14" s="32">
        <v>108</v>
      </c>
    </row>
    <row r="15" spans="1:4" ht="11.25">
      <c r="A15" s="41">
        <v>7</v>
      </c>
      <c r="B15" s="28"/>
      <c r="C15" s="27">
        <v>0</v>
      </c>
      <c r="D15" s="32">
        <v>108</v>
      </c>
    </row>
    <row r="16" spans="1:4" ht="11.25">
      <c r="A16" s="41">
        <v>8</v>
      </c>
      <c r="B16" s="28"/>
      <c r="C16" s="27">
        <v>0</v>
      </c>
      <c r="D16" s="32">
        <v>108</v>
      </c>
    </row>
    <row r="17" spans="1:4" ht="11.25">
      <c r="A17" s="41">
        <v>9</v>
      </c>
      <c r="B17" s="28"/>
      <c r="C17" s="27">
        <v>0</v>
      </c>
      <c r="D17" s="32">
        <v>108</v>
      </c>
    </row>
    <row r="18" spans="1:4" ht="11.25">
      <c r="A18" s="41">
        <v>10</v>
      </c>
      <c r="B18" s="28"/>
      <c r="C18" s="27">
        <v>0</v>
      </c>
      <c r="D18" s="32">
        <v>108</v>
      </c>
    </row>
    <row r="19" spans="1:4" ht="11.25">
      <c r="A19" s="41">
        <v>11</v>
      </c>
      <c r="B19" s="28"/>
      <c r="C19" s="27">
        <v>0</v>
      </c>
      <c r="D19" s="32">
        <v>108</v>
      </c>
    </row>
    <row r="20" spans="1:4" ht="11.25">
      <c r="A20" s="41">
        <v>12</v>
      </c>
      <c r="B20" s="28"/>
      <c r="C20" s="27">
        <v>0</v>
      </c>
      <c r="D20" s="32">
        <v>108</v>
      </c>
    </row>
    <row r="21" spans="1:4" ht="11.25">
      <c r="A21" s="43"/>
      <c r="B21" s="44"/>
      <c r="C21" s="43"/>
      <c r="D21" s="45"/>
    </row>
    <row r="22" spans="1:4" ht="11.25">
      <c r="A22" s="43"/>
      <c r="B22" s="44"/>
      <c r="C22" s="43"/>
      <c r="D22" s="45"/>
    </row>
    <row r="23" spans="1:4" ht="11.25">
      <c r="A23" s="34"/>
      <c r="B23" s="35"/>
      <c r="C23" s="35"/>
      <c r="D23" s="35"/>
    </row>
    <row r="24" spans="1:4" ht="12.75" customHeight="1">
      <c r="A24" s="268" t="s">
        <v>385</v>
      </c>
      <c r="B24" s="268"/>
      <c r="C24" s="29" t="s">
        <v>386</v>
      </c>
      <c r="D24" s="34" t="s">
        <v>111</v>
      </c>
    </row>
    <row r="25" spans="1:4" ht="11.25">
      <c r="A25" s="289" t="s">
        <v>24</v>
      </c>
      <c r="B25" s="289"/>
      <c r="C25" s="46" t="s">
        <v>25</v>
      </c>
      <c r="D25" s="47" t="s">
        <v>26</v>
      </c>
    </row>
    <row r="26" spans="1:4" ht="11.25">
      <c r="A26" s="34"/>
      <c r="B26" s="35"/>
      <c r="C26" s="35"/>
      <c r="D26" s="35"/>
    </row>
    <row r="27" spans="1:4" s="48" customFormat="1" ht="12.75" customHeight="1">
      <c r="A27" s="290" t="s">
        <v>112</v>
      </c>
      <c r="B27" s="290"/>
      <c r="C27" s="290"/>
      <c r="D27" s="290"/>
    </row>
    <row r="28" spans="1:4" s="48" customFormat="1" ht="9.75">
      <c r="A28" s="292" t="s">
        <v>114</v>
      </c>
      <c r="B28" s="292"/>
      <c r="C28" s="292"/>
      <c r="D28" s="292"/>
    </row>
    <row r="29" spans="1:4" ht="11.25">
      <c r="A29" s="49"/>
      <c r="B29" s="49"/>
      <c r="C29" s="49"/>
      <c r="D29" s="49"/>
    </row>
    <row r="30" spans="1:4" ht="11.25">
      <c r="A30" s="49"/>
      <c r="B30" s="49"/>
      <c r="C30" s="49"/>
      <c r="D30" s="49"/>
    </row>
    <row r="31" spans="1:4" ht="11.25">
      <c r="A31" s="34"/>
      <c r="B31" s="35"/>
      <c r="C31" s="35"/>
      <c r="D31" s="35"/>
    </row>
    <row r="32" spans="1:4" ht="24" customHeight="1">
      <c r="A32" s="288" t="s">
        <v>233</v>
      </c>
      <c r="B32" s="288"/>
      <c r="C32" s="288"/>
      <c r="D32" s="288"/>
    </row>
    <row r="33" spans="1:4" ht="22.5" customHeight="1">
      <c r="A33" s="268" t="s">
        <v>384</v>
      </c>
      <c r="B33" s="268"/>
      <c r="C33" s="268"/>
      <c r="D33" s="268"/>
    </row>
    <row r="34" spans="1:4" ht="11.25">
      <c r="A34" s="291" t="s">
        <v>40</v>
      </c>
      <c r="B34" s="291"/>
      <c r="C34" s="291"/>
      <c r="D34" s="291"/>
    </row>
    <row r="35" spans="1:4" ht="11.25">
      <c r="A35" s="50"/>
      <c r="B35" s="50"/>
      <c r="C35" s="50"/>
      <c r="D35" s="50"/>
    </row>
    <row r="36" spans="1:4" ht="11.25">
      <c r="A36" s="34"/>
      <c r="B36" s="35"/>
      <c r="C36" s="35"/>
      <c r="D36" s="49"/>
    </row>
    <row r="37" spans="1:4" ht="31.5" customHeight="1">
      <c r="A37" s="293" t="s">
        <v>376</v>
      </c>
      <c r="B37" s="294"/>
      <c r="C37" s="295"/>
      <c r="D37" s="42">
        <f>MAX(D9:D20)</f>
        <v>108</v>
      </c>
    </row>
    <row r="38" spans="1:4" ht="30.75" customHeight="1">
      <c r="A38" s="296" t="s">
        <v>115</v>
      </c>
      <c r="B38" s="294"/>
      <c r="C38" s="295"/>
      <c r="D38" s="51">
        <f>SUM(C9:C20)</f>
        <v>0</v>
      </c>
    </row>
    <row r="39" spans="1:4" ht="38.25" customHeight="1">
      <c r="A39" s="297" t="s">
        <v>116</v>
      </c>
      <c r="B39" s="298"/>
      <c r="C39" s="299"/>
      <c r="D39" s="52">
        <f>IF(D37&lt;=0,"Нет присоединений",D38/D37)</f>
        <v>0</v>
      </c>
    </row>
    <row r="40" spans="1:4" ht="13.5" customHeight="1">
      <c r="A40" s="53"/>
      <c r="B40" s="53"/>
      <c r="C40" s="53"/>
      <c r="D40" s="43"/>
    </row>
    <row r="41" spans="1:4" ht="11.25">
      <c r="A41" s="34"/>
      <c r="B41" s="35"/>
      <c r="C41" s="35"/>
      <c r="D41" s="35"/>
    </row>
    <row r="42" spans="1:4" ht="11.25">
      <c r="A42" s="34"/>
      <c r="B42" s="35"/>
      <c r="C42" s="35"/>
      <c r="D42" s="35"/>
    </row>
    <row r="43" spans="1:4" ht="15" customHeight="1">
      <c r="A43" s="268" t="s">
        <v>385</v>
      </c>
      <c r="B43" s="268"/>
      <c r="C43" s="29" t="s">
        <v>386</v>
      </c>
      <c r="D43" s="34" t="s">
        <v>111</v>
      </c>
    </row>
    <row r="44" spans="1:4" ht="11.25">
      <c r="A44" s="289" t="s">
        <v>24</v>
      </c>
      <c r="B44" s="289"/>
      <c r="C44" s="46" t="s">
        <v>25</v>
      </c>
      <c r="D44" s="47" t="s">
        <v>26</v>
      </c>
    </row>
    <row r="45" spans="1:4" ht="11.25">
      <c r="A45" s="34"/>
      <c r="B45" s="35"/>
      <c r="C45" s="35"/>
      <c r="D45" s="35"/>
    </row>
    <row r="46" spans="1:4" ht="11.25">
      <c r="A46" s="34"/>
      <c r="B46" s="35"/>
      <c r="C46" s="35"/>
      <c r="D46" s="35"/>
    </row>
    <row r="47" spans="1:4" ht="11.25">
      <c r="A47" s="34"/>
      <c r="B47" s="35"/>
      <c r="C47" s="35"/>
      <c r="D47" s="35"/>
    </row>
    <row r="48" spans="1:4" ht="11.25">
      <c r="A48" s="34"/>
      <c r="B48" s="35"/>
      <c r="C48" s="35"/>
      <c r="D48" s="35"/>
    </row>
    <row r="49" spans="1:4" ht="11.25">
      <c r="A49" s="34"/>
      <c r="B49" s="35"/>
      <c r="C49" s="35"/>
      <c r="D49" s="35"/>
    </row>
  </sheetData>
  <sheetProtection password="C6BA" sheet="1"/>
  <mergeCells count="15">
    <mergeCell ref="A43:B43"/>
    <mergeCell ref="A44:B44"/>
    <mergeCell ref="A32:D32"/>
    <mergeCell ref="A28:D28"/>
    <mergeCell ref="A37:C37"/>
    <mergeCell ref="A38:C38"/>
    <mergeCell ref="A39:C39"/>
    <mergeCell ref="A33:D33"/>
    <mergeCell ref="A34:D34"/>
    <mergeCell ref="A3:D3"/>
    <mergeCell ref="A25:B25"/>
    <mergeCell ref="A24:B24"/>
    <mergeCell ref="A27:D27"/>
    <mergeCell ref="A4:D4"/>
    <mergeCell ref="A5:D5"/>
  </mergeCells>
  <printOptions horizontalCentered="1"/>
  <pageMargins left="0.68" right="0.16" top="0.24" bottom="0.33" header="0.17" footer="0.2"/>
  <pageSetup horizontalDpi="600" verticalDpi="600" orientation="portrait" paperSize="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zoomScalePageLayoutView="0" workbookViewId="0" topLeftCell="A19">
      <selection activeCell="C16" sqref="C16"/>
    </sheetView>
  </sheetViews>
  <sheetFormatPr defaultColWidth="9.33203125" defaultRowHeight="11.25"/>
  <cols>
    <col min="1" max="1" width="7.16015625" style="30" customWidth="1"/>
    <col min="2" max="2" width="84.16015625" style="30" customWidth="1"/>
    <col min="3" max="3" width="21.66015625" style="30" customWidth="1"/>
    <col min="4" max="16384" width="9.33203125" style="30" customWidth="1"/>
  </cols>
  <sheetData>
    <row r="1" spans="1:3" ht="11.25">
      <c r="A1" s="56"/>
      <c r="B1" s="56"/>
      <c r="C1" s="56"/>
    </row>
    <row r="2" spans="1:3" ht="33" customHeight="1">
      <c r="A2" s="302" t="s">
        <v>377</v>
      </c>
      <c r="B2" s="303"/>
      <c r="C2" s="303"/>
    </row>
    <row r="3" spans="1:3" ht="11.25">
      <c r="A3" s="56"/>
      <c r="B3" s="56"/>
      <c r="C3" s="56"/>
    </row>
    <row r="4" spans="1:3" ht="30.75" customHeight="1">
      <c r="A4" s="57" t="s">
        <v>117</v>
      </c>
      <c r="B4" s="57" t="s">
        <v>118</v>
      </c>
      <c r="C4" s="57" t="s">
        <v>120</v>
      </c>
    </row>
    <row r="5" spans="1:3" s="59" customFormat="1" ht="9.75">
      <c r="A5" s="58">
        <v>1</v>
      </c>
      <c r="B5" s="58">
        <v>2</v>
      </c>
      <c r="C5" s="58">
        <v>3</v>
      </c>
    </row>
    <row r="6" spans="1:3" ht="49.5" customHeight="1">
      <c r="A6" s="57">
        <v>1</v>
      </c>
      <c r="B6" s="60" t="s">
        <v>238</v>
      </c>
      <c r="C6" s="54">
        <v>1</v>
      </c>
    </row>
    <row r="7" spans="1:3" ht="60" customHeight="1">
      <c r="A7" s="57">
        <v>2</v>
      </c>
      <c r="B7" s="60" t="s">
        <v>239</v>
      </c>
      <c r="C7" s="54">
        <v>0</v>
      </c>
    </row>
    <row r="8" spans="1:3" ht="15" customHeight="1">
      <c r="A8" s="57"/>
      <c r="B8" s="62" t="s">
        <v>235</v>
      </c>
      <c r="C8" s="61">
        <f>MAX(1,C6-C7)</f>
        <v>1</v>
      </c>
    </row>
    <row r="9" spans="1:3" ht="15.75" customHeight="1">
      <c r="A9" s="57"/>
      <c r="B9" s="63" t="s">
        <v>119</v>
      </c>
      <c r="C9" s="64">
        <f>IF(C6&lt;0.999999999999999,1,C6/C8)</f>
        <v>1</v>
      </c>
    </row>
    <row r="10" spans="1:3" ht="11.25">
      <c r="A10" s="56"/>
      <c r="B10" s="56"/>
      <c r="C10" s="56"/>
    </row>
    <row r="11" spans="1:3" ht="11.25">
      <c r="A11" s="56"/>
      <c r="B11" s="56"/>
      <c r="C11" s="56"/>
    </row>
    <row r="12" spans="1:3" ht="33.75" customHeight="1">
      <c r="A12" s="302" t="s">
        <v>378</v>
      </c>
      <c r="B12" s="303"/>
      <c r="C12" s="303"/>
    </row>
    <row r="13" spans="1:3" ht="11.25">
      <c r="A13" s="56"/>
      <c r="B13" s="56"/>
      <c r="C13" s="56"/>
    </row>
    <row r="14" spans="1:3" s="31" customFormat="1" ht="33" customHeight="1">
      <c r="A14" s="57" t="s">
        <v>117</v>
      </c>
      <c r="B14" s="57" t="s">
        <v>118</v>
      </c>
      <c r="C14" s="57" t="s">
        <v>120</v>
      </c>
    </row>
    <row r="15" spans="1:3" s="59" customFormat="1" ht="9.75">
      <c r="A15" s="58">
        <v>1</v>
      </c>
      <c r="B15" s="58">
        <v>2</v>
      </c>
      <c r="C15" s="58">
        <v>3</v>
      </c>
    </row>
    <row r="16" spans="1:3" ht="46.5" customHeight="1">
      <c r="A16" s="57">
        <v>1</v>
      </c>
      <c r="B16" s="60" t="s">
        <v>240</v>
      </c>
      <c r="C16" s="54">
        <v>1</v>
      </c>
    </row>
    <row r="17" spans="1:3" ht="55.5" customHeight="1">
      <c r="A17" s="57">
        <v>2</v>
      </c>
      <c r="B17" s="60" t="s">
        <v>241</v>
      </c>
      <c r="C17" s="54">
        <v>0</v>
      </c>
    </row>
    <row r="18" spans="1:3" ht="15.75" customHeight="1">
      <c r="A18" s="57"/>
      <c r="B18" s="62" t="s">
        <v>236</v>
      </c>
      <c r="C18" s="61">
        <f>MAX(1,C16-C17)</f>
        <v>1</v>
      </c>
    </row>
    <row r="19" spans="1:3" ht="15" customHeight="1">
      <c r="A19" s="57"/>
      <c r="B19" s="63" t="s">
        <v>121</v>
      </c>
      <c r="C19" s="64">
        <f>IF(C16&lt;0.99999999999999,1,C16/C18)</f>
        <v>1</v>
      </c>
    </row>
    <row r="20" spans="1:3" ht="11.25">
      <c r="A20" s="56"/>
      <c r="B20" s="56"/>
      <c r="C20" s="56"/>
    </row>
    <row r="21" spans="1:3" ht="11.25">
      <c r="A21" s="56"/>
      <c r="B21" s="56"/>
      <c r="C21" s="56"/>
    </row>
    <row r="22" spans="1:3" ht="33.75" customHeight="1">
      <c r="A22" s="302" t="s">
        <v>379</v>
      </c>
      <c r="B22" s="303"/>
      <c r="C22" s="303"/>
    </row>
    <row r="23" spans="1:3" ht="11.25">
      <c r="A23" s="56"/>
      <c r="B23" s="56"/>
      <c r="C23" s="56"/>
    </row>
    <row r="24" spans="1:3" s="31" customFormat="1" ht="31.5" customHeight="1">
      <c r="A24" s="57" t="s">
        <v>117</v>
      </c>
      <c r="B24" s="57" t="s">
        <v>118</v>
      </c>
      <c r="C24" s="57" t="s">
        <v>120</v>
      </c>
    </row>
    <row r="25" spans="1:3" s="59" customFormat="1" ht="11.25" customHeight="1">
      <c r="A25" s="58">
        <v>1</v>
      </c>
      <c r="B25" s="58">
        <v>2</v>
      </c>
      <c r="C25" s="58">
        <v>3</v>
      </c>
    </row>
    <row r="26" spans="1:3" ht="51" customHeight="1">
      <c r="A26" s="57">
        <v>1</v>
      </c>
      <c r="B26" s="60" t="s">
        <v>242</v>
      </c>
      <c r="C26" s="54">
        <v>0</v>
      </c>
    </row>
    <row r="27" spans="1:3" ht="39" customHeight="1">
      <c r="A27" s="57">
        <v>2</v>
      </c>
      <c r="B27" s="60" t="s">
        <v>237</v>
      </c>
      <c r="C27" s="55">
        <v>0.2</v>
      </c>
    </row>
    <row r="28" spans="1:3" ht="15" customHeight="1">
      <c r="A28" s="57"/>
      <c r="B28" s="63" t="s">
        <v>122</v>
      </c>
      <c r="C28" s="61">
        <f>MAX(1,C27-C26)</f>
        <v>1</v>
      </c>
    </row>
    <row r="29" spans="1:3" ht="16.5" customHeight="1">
      <c r="A29" s="57"/>
      <c r="B29" s="63" t="s">
        <v>123</v>
      </c>
      <c r="C29" s="64">
        <f>IF(C27&lt;0.0999999999999999,1,C27/C28)</f>
        <v>0.2</v>
      </c>
    </row>
    <row r="30" spans="1:3" ht="11.25">
      <c r="A30" s="56"/>
      <c r="B30" s="56"/>
      <c r="C30" s="70">
        <f>0.4*C9+0.4*C19+0.2*C29</f>
        <v>0.8400000000000001</v>
      </c>
    </row>
    <row r="31" spans="1:3" ht="18.75" customHeight="1">
      <c r="A31" s="56"/>
      <c r="B31" s="304" t="s">
        <v>124</v>
      </c>
      <c r="C31" s="305"/>
    </row>
    <row r="32" spans="1:3" ht="15.75" customHeight="1">
      <c r="A32" s="56"/>
      <c r="B32" s="65" t="s">
        <v>125</v>
      </c>
      <c r="C32" s="66">
        <f>IF(C30&lt;1,1,0.4*C9+0.4*C19+0.2*C29)</f>
        <v>1</v>
      </c>
    </row>
    <row r="33" spans="1:3" ht="15.75" customHeight="1">
      <c r="A33" s="56"/>
      <c r="B33" s="136"/>
      <c r="C33" s="137"/>
    </row>
    <row r="34" spans="1:3" ht="11.25">
      <c r="A34" s="56"/>
      <c r="B34" s="56"/>
      <c r="C34" s="56"/>
    </row>
    <row r="35" spans="1:8" s="38" customFormat="1" ht="17.25" customHeight="1">
      <c r="A35" s="300" t="s">
        <v>388</v>
      </c>
      <c r="B35" s="300"/>
      <c r="C35" s="300"/>
      <c r="D35" s="29"/>
      <c r="E35" s="29"/>
      <c r="F35" s="275"/>
      <c r="G35" s="275"/>
      <c r="H35" s="275"/>
    </row>
    <row r="36" spans="1:8" s="77" customFormat="1" ht="12" customHeight="1">
      <c r="A36" s="301" t="s">
        <v>347</v>
      </c>
      <c r="B36" s="301"/>
      <c r="C36" s="301"/>
      <c r="D36" s="134"/>
      <c r="E36" s="134"/>
      <c r="F36" s="269"/>
      <c r="G36" s="269"/>
      <c r="H36" s="269"/>
    </row>
    <row r="37" spans="1:8" s="36" customFormat="1" ht="11.25">
      <c r="A37" s="135"/>
      <c r="B37" s="135"/>
      <c r="C37" s="79"/>
      <c r="D37" s="79"/>
      <c r="E37" s="79"/>
      <c r="F37" s="79"/>
      <c r="G37" s="79"/>
      <c r="H37" s="79"/>
    </row>
    <row r="38" spans="1:3" ht="11.25">
      <c r="A38" s="56"/>
      <c r="B38" s="56"/>
      <c r="C38" s="56"/>
    </row>
    <row r="39" spans="1:3" ht="11.25">
      <c r="A39" s="56"/>
      <c r="B39" s="56"/>
      <c r="C39" s="56"/>
    </row>
    <row r="40" spans="1:3" ht="11.25">
      <c r="A40" s="56"/>
      <c r="B40" s="56"/>
      <c r="C40" s="56"/>
    </row>
    <row r="41" spans="1:3" ht="11.25">
      <c r="A41" s="56"/>
      <c r="B41" s="56"/>
      <c r="C41" s="56"/>
    </row>
    <row r="42" spans="1:3" ht="11.25">
      <c r="A42" s="56"/>
      <c r="B42" s="56"/>
      <c r="C42" s="56"/>
    </row>
    <row r="43" spans="1:3" ht="11.25">
      <c r="A43" s="56"/>
      <c r="B43" s="56"/>
      <c r="C43" s="56"/>
    </row>
  </sheetData>
  <sheetProtection password="C6BA" sheet="1"/>
  <mergeCells count="8">
    <mergeCell ref="F35:H35"/>
    <mergeCell ref="F36:H36"/>
    <mergeCell ref="A35:C35"/>
    <mergeCell ref="A36:C36"/>
    <mergeCell ref="A2:C2"/>
    <mergeCell ref="A12:C12"/>
    <mergeCell ref="A22:C22"/>
    <mergeCell ref="B31:C31"/>
  </mergeCells>
  <printOptions horizontalCentered="1"/>
  <pageMargins left="0.73" right="0.16" top="0.29" bottom="0.23" header="0.17" footer="0.17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3:C4"/>
  <sheetViews>
    <sheetView zoomScalePageLayoutView="0" workbookViewId="0" topLeftCell="A1">
      <selection activeCell="C4" sqref="C4"/>
    </sheetView>
  </sheetViews>
  <sheetFormatPr defaultColWidth="9.33203125" defaultRowHeight="11.25"/>
  <cols>
    <col min="1" max="1" width="3.33203125" style="9" customWidth="1"/>
    <col min="2" max="2" width="62.16015625" style="9" customWidth="1"/>
    <col min="3" max="3" width="40.33203125" style="9" customWidth="1"/>
    <col min="4" max="16384" width="9.33203125" style="9" customWidth="1"/>
  </cols>
  <sheetData>
    <row r="2" ht="14.25" customHeight="1"/>
    <row r="3" spans="2:3" ht="28.5" customHeight="1">
      <c r="B3" s="306" t="s">
        <v>137</v>
      </c>
      <c r="C3" s="307"/>
    </row>
    <row r="4" spans="2:3" ht="16.5" customHeight="1">
      <c r="B4" s="13" t="s">
        <v>138</v>
      </c>
      <c r="C4" s="12">
        <f>0.1*'ф.2.1 ИндИнф (Ин)'!G62+0.7*'ф.2.2 ИндИспол (Ис)'!G46+0.2*'ф.2.3 ИндРезул. (Рс)'!G58</f>
        <v>0.8975</v>
      </c>
    </row>
  </sheetData>
  <sheetProtection password="C6BA" sheet="1"/>
  <mergeCells count="1">
    <mergeCell ref="B3:C3"/>
  </mergeCells>
  <printOptions horizontalCentered="1"/>
  <pageMargins left="0.7874015748031497" right="0.24" top="0.984251968503937" bottom="0.34" header="0.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L66"/>
  <sheetViews>
    <sheetView zoomScalePageLayoutView="0" workbookViewId="0" topLeftCell="B1">
      <selection activeCell="L40" sqref="L40"/>
    </sheetView>
  </sheetViews>
  <sheetFormatPr defaultColWidth="9.33203125" defaultRowHeight="11.25"/>
  <cols>
    <col min="1" max="1" width="6.66015625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316" t="s">
        <v>48</v>
      </c>
      <c r="C2" s="316"/>
      <c r="D2" s="316"/>
      <c r="E2" s="316"/>
      <c r="F2" s="316"/>
      <c r="G2" s="316"/>
      <c r="H2" s="84"/>
      <c r="I2" s="84"/>
      <c r="J2" s="84"/>
      <c r="K2" s="84"/>
      <c r="L2" s="84"/>
    </row>
    <row r="3" spans="1:12" ht="27" customHeight="1">
      <c r="A3" s="85"/>
      <c r="B3" s="318" t="s">
        <v>49</v>
      </c>
      <c r="C3" s="318"/>
      <c r="D3" s="318"/>
      <c r="E3" s="318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38.25" customHeight="1">
      <c r="A4" s="319" t="s">
        <v>172</v>
      </c>
      <c r="B4" s="317" t="s">
        <v>46</v>
      </c>
      <c r="C4" s="317"/>
      <c r="D4" s="317"/>
      <c r="E4" s="317"/>
      <c r="F4" s="5">
        <v>2</v>
      </c>
      <c r="G4" s="5">
        <v>2</v>
      </c>
      <c r="H4" s="84"/>
      <c r="I4" s="84"/>
      <c r="J4" s="84"/>
      <c r="K4" s="84"/>
      <c r="L4" s="84"/>
    </row>
    <row r="5" spans="1:12" ht="27.75" customHeight="1">
      <c r="A5" s="320"/>
      <c r="B5" s="317" t="s">
        <v>47</v>
      </c>
      <c r="C5" s="317"/>
      <c r="D5" s="317"/>
      <c r="E5" s="308"/>
      <c r="F5" s="5">
        <v>4</v>
      </c>
      <c r="G5" s="5">
        <v>4</v>
      </c>
      <c r="H5" s="84"/>
      <c r="I5" s="84"/>
      <c r="J5" s="84"/>
      <c r="K5" s="84"/>
      <c r="L5" s="84"/>
    </row>
    <row r="6" spans="1:12" ht="37.5" customHeight="1">
      <c r="A6" s="319" t="s">
        <v>173</v>
      </c>
      <c r="B6" s="317" t="s">
        <v>174</v>
      </c>
      <c r="C6" s="317"/>
      <c r="D6" s="317"/>
      <c r="E6" s="308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321"/>
      <c r="B7" s="317" t="s">
        <v>259</v>
      </c>
      <c r="C7" s="317"/>
      <c r="D7" s="317"/>
      <c r="E7" s="308"/>
      <c r="F7" s="5">
        <v>1</v>
      </c>
      <c r="G7" s="5">
        <v>1</v>
      </c>
      <c r="H7" s="84"/>
      <c r="I7" s="84"/>
      <c r="J7" s="84"/>
      <c r="K7" s="84"/>
      <c r="L7" s="84"/>
    </row>
    <row r="8" spans="1:12" ht="36" customHeight="1">
      <c r="A8" s="321"/>
      <c r="B8" s="308" t="s">
        <v>200</v>
      </c>
      <c r="C8" s="309"/>
      <c r="D8" s="309"/>
      <c r="E8" s="310"/>
      <c r="F8" s="5">
        <v>1</v>
      </c>
      <c r="G8" s="5">
        <v>1</v>
      </c>
      <c r="H8" s="84"/>
      <c r="I8" s="84"/>
      <c r="J8" s="84"/>
      <c r="K8" s="84"/>
      <c r="L8" s="84"/>
    </row>
    <row r="9" spans="1:12" ht="36" customHeight="1">
      <c r="A9" s="321"/>
      <c r="B9" s="308" t="s">
        <v>260</v>
      </c>
      <c r="C9" s="309"/>
      <c r="D9" s="309"/>
      <c r="E9" s="310"/>
      <c r="F9" s="5">
        <v>7</v>
      </c>
      <c r="G9" s="5">
        <v>7</v>
      </c>
      <c r="H9" s="84"/>
      <c r="I9" s="84"/>
      <c r="J9" s="84"/>
      <c r="K9" s="84"/>
      <c r="L9" s="84"/>
    </row>
    <row r="10" spans="1:12" ht="36" customHeight="1">
      <c r="A10" s="320"/>
      <c r="B10" s="308" t="s">
        <v>261</v>
      </c>
      <c r="C10" s="309"/>
      <c r="D10" s="309"/>
      <c r="E10" s="310"/>
      <c r="F10" s="5">
        <v>1</v>
      </c>
      <c r="G10" s="5">
        <v>1</v>
      </c>
      <c r="H10" s="84"/>
      <c r="I10" s="84"/>
      <c r="J10" s="84"/>
      <c r="K10" s="84"/>
      <c r="L10" s="84"/>
    </row>
    <row r="11" spans="1:12" ht="27" customHeight="1">
      <c r="A11" s="319" t="s">
        <v>175</v>
      </c>
      <c r="B11" s="308" t="s">
        <v>176</v>
      </c>
      <c r="C11" s="309"/>
      <c r="D11" s="309"/>
      <c r="E11" s="310"/>
      <c r="F11" s="83" t="s">
        <v>27</v>
      </c>
      <c r="G11" s="83" t="s">
        <v>27</v>
      </c>
      <c r="H11" s="84"/>
      <c r="I11" s="84"/>
      <c r="J11" s="84"/>
      <c r="K11" s="84"/>
      <c r="L11" s="84"/>
    </row>
    <row r="12" spans="1:12" ht="36" customHeight="1">
      <c r="A12" s="321"/>
      <c r="B12" s="308" t="s">
        <v>32</v>
      </c>
      <c r="C12" s="309"/>
      <c r="D12" s="309"/>
      <c r="E12" s="310"/>
      <c r="F12" s="5">
        <v>1</v>
      </c>
      <c r="G12" s="5">
        <v>1</v>
      </c>
      <c r="H12" s="84"/>
      <c r="I12" s="84"/>
      <c r="J12" s="84"/>
      <c r="K12" s="84"/>
      <c r="L12" s="84"/>
    </row>
    <row r="13" spans="1:12" ht="37.5" customHeight="1">
      <c r="A13" s="321"/>
      <c r="B13" s="308" t="s">
        <v>41</v>
      </c>
      <c r="C13" s="309"/>
      <c r="D13" s="309"/>
      <c r="E13" s="310"/>
      <c r="F13" s="5">
        <v>0</v>
      </c>
      <c r="G13" s="5">
        <v>0</v>
      </c>
      <c r="H13" s="84"/>
      <c r="I13" s="84"/>
      <c r="J13" s="84"/>
      <c r="K13" s="84"/>
      <c r="L13" s="84"/>
    </row>
    <row r="14" spans="1:12" ht="35.25" customHeight="1">
      <c r="A14" s="320"/>
      <c r="B14" s="308" t="s">
        <v>33</v>
      </c>
      <c r="C14" s="309"/>
      <c r="D14" s="309"/>
      <c r="E14" s="310"/>
      <c r="F14" s="5">
        <v>0</v>
      </c>
      <c r="G14" s="5">
        <v>0</v>
      </c>
      <c r="H14" s="84"/>
      <c r="I14" s="84"/>
      <c r="J14" s="84"/>
      <c r="K14" s="84"/>
      <c r="L14" s="84"/>
    </row>
    <row r="15" spans="1:12" ht="45" customHeight="1">
      <c r="A15" s="85" t="s">
        <v>177</v>
      </c>
      <c r="B15" s="308" t="s">
        <v>178</v>
      </c>
      <c r="C15" s="309"/>
      <c r="D15" s="309"/>
      <c r="E15" s="310"/>
      <c r="F15" s="5">
        <v>1</v>
      </c>
      <c r="G15" s="5">
        <v>1</v>
      </c>
      <c r="H15" s="84"/>
      <c r="I15" s="84"/>
      <c r="J15" s="84"/>
      <c r="K15" s="84"/>
      <c r="L15" s="84"/>
    </row>
    <row r="16" spans="1:12" ht="47.25" customHeight="1">
      <c r="A16" s="85" t="s">
        <v>179</v>
      </c>
      <c r="B16" s="308" t="s">
        <v>180</v>
      </c>
      <c r="C16" s="309"/>
      <c r="D16" s="309"/>
      <c r="E16" s="310"/>
      <c r="F16" s="5">
        <v>1</v>
      </c>
      <c r="G16" s="5">
        <v>1</v>
      </c>
      <c r="H16" s="84"/>
      <c r="I16" s="84"/>
      <c r="J16" s="84"/>
      <c r="K16" s="84"/>
      <c r="L16" s="84"/>
    </row>
    <row r="17" spans="1:12" ht="35.25" customHeight="1">
      <c r="A17" s="319" t="s">
        <v>181</v>
      </c>
      <c r="B17" s="308" t="s">
        <v>42</v>
      </c>
      <c r="C17" s="309"/>
      <c r="D17" s="309"/>
      <c r="E17" s="310"/>
      <c r="F17" s="5">
        <v>0</v>
      </c>
      <c r="G17" s="5">
        <v>0</v>
      </c>
      <c r="H17" s="84"/>
      <c r="I17" s="84"/>
      <c r="J17" s="84"/>
      <c r="K17" s="84"/>
      <c r="L17" s="84"/>
    </row>
    <row r="18" spans="1:12" ht="27" customHeight="1">
      <c r="A18" s="320"/>
      <c r="B18" s="308" t="s">
        <v>34</v>
      </c>
      <c r="C18" s="309"/>
      <c r="D18" s="309"/>
      <c r="E18" s="310"/>
      <c r="F18" s="5">
        <v>2</v>
      </c>
      <c r="G18" s="5">
        <v>2</v>
      </c>
      <c r="H18" s="84"/>
      <c r="I18" s="84"/>
      <c r="J18" s="84"/>
      <c r="K18" s="84"/>
      <c r="L18" s="84"/>
    </row>
    <row r="19" spans="1:12" ht="27" customHeight="1">
      <c r="A19" s="85" t="s">
        <v>182</v>
      </c>
      <c r="B19" s="308" t="s">
        <v>183</v>
      </c>
      <c r="C19" s="309"/>
      <c r="D19" s="309"/>
      <c r="E19" s="310"/>
      <c r="F19" s="83" t="s">
        <v>27</v>
      </c>
      <c r="G19" s="83" t="s">
        <v>27</v>
      </c>
      <c r="H19" s="84"/>
      <c r="I19" s="84"/>
      <c r="J19" s="84"/>
      <c r="K19" s="84"/>
      <c r="L19" s="84"/>
    </row>
    <row r="20" spans="1:12" ht="40.5" customHeight="1">
      <c r="A20" s="319" t="s">
        <v>201</v>
      </c>
      <c r="B20" s="308" t="s">
        <v>35</v>
      </c>
      <c r="C20" s="309"/>
      <c r="D20" s="309"/>
      <c r="E20" s="310"/>
      <c r="F20" s="5">
        <v>2</v>
      </c>
      <c r="G20" s="5">
        <v>2</v>
      </c>
      <c r="H20" s="84"/>
      <c r="I20" s="84"/>
      <c r="J20" s="84"/>
      <c r="K20" s="84"/>
      <c r="L20" s="84"/>
    </row>
    <row r="21" spans="1:12" ht="26.25" customHeight="1">
      <c r="A21" s="320"/>
      <c r="B21" s="308" t="s">
        <v>36</v>
      </c>
      <c r="C21" s="309"/>
      <c r="D21" s="309"/>
      <c r="E21" s="310"/>
      <c r="F21" s="83">
        <f>F18</f>
        <v>2</v>
      </c>
      <c r="G21" s="83">
        <f>G18</f>
        <v>2</v>
      </c>
      <c r="H21" s="84"/>
      <c r="I21" s="84"/>
      <c r="J21" s="84"/>
      <c r="K21" s="84"/>
      <c r="L21" s="84"/>
    </row>
    <row r="22" spans="1:12" ht="49.5" customHeight="1">
      <c r="A22" s="319" t="s">
        <v>202</v>
      </c>
      <c r="B22" s="308" t="s">
        <v>38</v>
      </c>
      <c r="C22" s="309"/>
      <c r="D22" s="309"/>
      <c r="E22" s="310"/>
      <c r="F22" s="5">
        <v>0</v>
      </c>
      <c r="G22" s="5">
        <v>0</v>
      </c>
      <c r="H22" s="84"/>
      <c r="I22" s="84"/>
      <c r="J22" s="84"/>
      <c r="K22" s="84"/>
      <c r="L22" s="84"/>
    </row>
    <row r="23" spans="1:12" ht="27.75" customHeight="1">
      <c r="A23" s="320"/>
      <c r="B23" s="308" t="s">
        <v>37</v>
      </c>
      <c r="C23" s="309"/>
      <c r="D23" s="309"/>
      <c r="E23" s="310"/>
      <c r="F23" s="83">
        <f>F18</f>
        <v>2</v>
      </c>
      <c r="G23" s="83">
        <f>G18</f>
        <v>2</v>
      </c>
      <c r="H23" s="84"/>
      <c r="I23" s="84"/>
      <c r="J23" s="84"/>
      <c r="K23" s="84"/>
      <c r="L23" s="84"/>
    </row>
    <row r="24" spans="2:12" ht="14.25" customHeight="1">
      <c r="B24" s="87"/>
      <c r="C24" s="87"/>
      <c r="D24" s="87"/>
      <c r="E24" s="87"/>
      <c r="F24" s="88"/>
      <c r="G24" s="88"/>
      <c r="H24" s="84"/>
      <c r="I24" s="84"/>
      <c r="J24" s="84"/>
      <c r="K24" s="84"/>
      <c r="L24" s="84"/>
    </row>
    <row r="25" spans="2:12" ht="10.5" customHeight="1">
      <c r="B25" s="89"/>
      <c r="C25" s="89"/>
      <c r="D25" s="89"/>
      <c r="E25" s="89"/>
      <c r="F25" s="90"/>
      <c r="G25" s="90"/>
      <c r="H25" s="84"/>
      <c r="I25" s="84"/>
      <c r="J25" s="84"/>
      <c r="K25" s="84"/>
      <c r="L25" s="84"/>
    </row>
    <row r="26" spans="2:12" ht="10.5" customHeight="1">
      <c r="B26" s="312" t="s">
        <v>0</v>
      </c>
      <c r="C26" s="312"/>
      <c r="D26" s="312"/>
      <c r="E26" s="312"/>
      <c r="F26" s="312"/>
      <c r="G26" s="312"/>
      <c r="H26" s="84"/>
      <c r="I26" s="84"/>
      <c r="J26" s="84"/>
      <c r="K26" s="84"/>
      <c r="L26" s="84"/>
    </row>
    <row r="27" spans="2:12" ht="10.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 ht="10.5" customHeight="1">
      <c r="B28" s="315" t="s">
        <v>390</v>
      </c>
      <c r="C28" s="315"/>
      <c r="D28" s="315"/>
      <c r="E28" s="315"/>
      <c r="F28" s="315"/>
      <c r="G28" s="315"/>
      <c r="H28" s="84"/>
      <c r="I28" s="84"/>
      <c r="J28" s="84"/>
      <c r="K28" s="84"/>
      <c r="L28" s="84"/>
    </row>
    <row r="29" spans="2:12" ht="10.5" customHeight="1">
      <c r="B29" s="313" t="s">
        <v>40</v>
      </c>
      <c r="C29" s="314"/>
      <c r="D29" s="314"/>
      <c r="E29" s="314"/>
      <c r="F29" s="314"/>
      <c r="G29" s="314"/>
      <c r="H29" s="84"/>
      <c r="I29" s="84"/>
      <c r="J29" s="84"/>
      <c r="K29" s="84"/>
      <c r="L29" s="84"/>
    </row>
    <row r="31" spans="2:7" s="67" customFormat="1" ht="11.25">
      <c r="B31" s="311" t="s">
        <v>1</v>
      </c>
      <c r="C31" s="311" t="s">
        <v>2</v>
      </c>
      <c r="D31" s="311"/>
      <c r="E31" s="311" t="s">
        <v>3</v>
      </c>
      <c r="F31" s="311" t="s">
        <v>4</v>
      </c>
      <c r="G31" s="311" t="s">
        <v>7</v>
      </c>
    </row>
    <row r="32" spans="2:7" s="67" customFormat="1" ht="22.5">
      <c r="B32" s="311"/>
      <c r="C32" s="91" t="s">
        <v>5</v>
      </c>
      <c r="D32" s="91" t="s">
        <v>6</v>
      </c>
      <c r="E32" s="311"/>
      <c r="F32" s="311"/>
      <c r="G32" s="311"/>
    </row>
    <row r="33" spans="2:7" s="33" customFormat="1" ht="9.75"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</row>
    <row r="34" spans="2:7" ht="48.75" customHeight="1">
      <c r="B34" s="6" t="s">
        <v>8</v>
      </c>
      <c r="C34" s="1" t="s">
        <v>27</v>
      </c>
      <c r="D34" s="1" t="s">
        <v>27</v>
      </c>
      <c r="E34" s="1" t="s">
        <v>27</v>
      </c>
      <c r="F34" s="1" t="s">
        <v>27</v>
      </c>
      <c r="G34" s="93">
        <f>(G36+G37)/2</f>
        <v>2</v>
      </c>
    </row>
    <row r="35" spans="2:7" ht="11.25">
      <c r="B35" s="6" t="s">
        <v>9</v>
      </c>
      <c r="C35" s="1"/>
      <c r="D35" s="1"/>
      <c r="E35" s="1"/>
      <c r="F35" s="1"/>
      <c r="G35" s="1"/>
    </row>
    <row r="36" spans="2:7" ht="45">
      <c r="B36" s="6" t="s">
        <v>39</v>
      </c>
      <c r="C36" s="2">
        <f>IF(F5=0,0,F4/F5*100)</f>
        <v>50</v>
      </c>
      <c r="D36" s="2">
        <f>IF(G5=0,0,G4/G5*100)</f>
        <v>50</v>
      </c>
      <c r="E36" s="2">
        <f>IF(D36&gt;0,C36/D36*100,IF(C36=0,100,120))</f>
        <v>100</v>
      </c>
      <c r="F36" s="1" t="s">
        <v>28</v>
      </c>
      <c r="G36" s="1">
        <f>IF(E36&lt;80,3,IF(E36&gt;=80,IF(E36&lt;=120,2,1)))</f>
        <v>2</v>
      </c>
    </row>
    <row r="37" spans="2:7" ht="56.25">
      <c r="B37" s="6" t="s">
        <v>10</v>
      </c>
      <c r="C37" s="2">
        <f>C39+C40+C41+C42</f>
        <v>10</v>
      </c>
      <c r="D37" s="2">
        <f>D39+D40+D41+D42</f>
        <v>10</v>
      </c>
      <c r="E37" s="2">
        <f>IF(D37&gt;0,C37/D37*100,IF(C37=0,100,120))</f>
        <v>100</v>
      </c>
      <c r="F37" s="1" t="s">
        <v>28</v>
      </c>
      <c r="G37" s="1">
        <f>IF(E37&lt;80,3,IF(E37&gt;=80,IF(E37&lt;=120,2,1)))</f>
        <v>2</v>
      </c>
    </row>
    <row r="38" spans="2:7" ht="11.25">
      <c r="B38" s="6" t="s">
        <v>11</v>
      </c>
      <c r="C38" s="1"/>
      <c r="D38" s="1"/>
      <c r="E38" s="1"/>
      <c r="G38" s="1"/>
    </row>
    <row r="39" spans="2:7" ht="36" customHeight="1">
      <c r="B39" s="6" t="s">
        <v>12</v>
      </c>
      <c r="C39" s="2">
        <f>F7</f>
        <v>1</v>
      </c>
      <c r="D39" s="2">
        <f>G7</f>
        <v>1</v>
      </c>
      <c r="E39" s="2">
        <f>IF(D39&gt;0,C39/D39*100,IF(C39=0,100,120))</f>
        <v>100</v>
      </c>
      <c r="F39" s="1" t="s">
        <v>27</v>
      </c>
      <c r="G39" s="1" t="s">
        <v>27</v>
      </c>
    </row>
    <row r="40" spans="2:7" ht="45">
      <c r="B40" s="6" t="s">
        <v>100</v>
      </c>
      <c r="C40" s="2">
        <f>IF(F8=0,0,1)</f>
        <v>1</v>
      </c>
      <c r="D40" s="2">
        <f>IF(G8=0,0,1)</f>
        <v>1</v>
      </c>
      <c r="E40" s="2">
        <f>IF(D40&gt;0,C40/D40*100,IF(C40=0,100,120))</f>
        <v>100</v>
      </c>
      <c r="F40" s="1" t="s">
        <v>27</v>
      </c>
      <c r="G40" s="1" t="s">
        <v>27</v>
      </c>
    </row>
    <row r="41" spans="2:7" ht="33.75">
      <c r="B41" s="6" t="s">
        <v>13</v>
      </c>
      <c r="C41" s="2">
        <f>F9</f>
        <v>7</v>
      </c>
      <c r="D41" s="2">
        <f>G9</f>
        <v>7</v>
      </c>
      <c r="E41" s="2">
        <f>IF(D41&gt;0,C41/D41*100,IF(C41=0,100,120))</f>
        <v>100</v>
      </c>
      <c r="F41" s="1" t="s">
        <v>27</v>
      </c>
      <c r="G41" s="1" t="s">
        <v>27</v>
      </c>
    </row>
    <row r="42" spans="2:7" ht="45">
      <c r="B42" s="6" t="s">
        <v>14</v>
      </c>
      <c r="C42" s="2">
        <f>F10</f>
        <v>1</v>
      </c>
      <c r="D42" s="2">
        <f>G10</f>
        <v>1</v>
      </c>
      <c r="E42" s="2">
        <f>IF(D42&gt;0,C42/D42*100,IF(C42=0,100,120))</f>
        <v>100</v>
      </c>
      <c r="F42" s="1" t="s">
        <v>27</v>
      </c>
      <c r="G42" s="1" t="s">
        <v>27</v>
      </c>
    </row>
    <row r="43" spans="2:7" ht="11.25">
      <c r="B43" s="6"/>
      <c r="C43" s="1"/>
      <c r="D43" s="1"/>
      <c r="E43" s="1"/>
      <c r="G43" s="1"/>
    </row>
    <row r="44" spans="2:7" ht="45">
      <c r="B44" s="6" t="s">
        <v>15</v>
      </c>
      <c r="C44" s="1" t="s">
        <v>27</v>
      </c>
      <c r="D44" s="1" t="s">
        <v>27</v>
      </c>
      <c r="E44" s="1" t="s">
        <v>27</v>
      </c>
      <c r="F44" s="1" t="s">
        <v>27</v>
      </c>
      <c r="G44" s="93">
        <f>(G46+G47+G48)/3</f>
        <v>2</v>
      </c>
    </row>
    <row r="45" spans="2:7" ht="11.25">
      <c r="B45" s="6" t="s">
        <v>16</v>
      </c>
      <c r="C45" s="1"/>
      <c r="D45" s="1"/>
      <c r="E45" s="1"/>
      <c r="G45" s="1"/>
    </row>
    <row r="46" spans="2:7" ht="33.75">
      <c r="B46" s="6" t="s">
        <v>17</v>
      </c>
      <c r="C46" s="1">
        <f aca="true" t="shared" si="0" ref="C46:D48">IF(F12=0,0,1)</f>
        <v>1</v>
      </c>
      <c r="D46" s="1">
        <f t="shared" si="0"/>
        <v>1</v>
      </c>
      <c r="E46" s="2">
        <f aca="true" t="shared" si="1" ref="E46:E52">IF(D46&gt;0,C46/D46*100,IF(C46=0,100,120))</f>
        <v>100</v>
      </c>
      <c r="F46" s="1" t="s">
        <v>28</v>
      </c>
      <c r="G46" s="1">
        <f aca="true" t="shared" si="2" ref="G46:G52">IF(E46&lt;80,3,IF(E46&gt;=80,IF(E46&lt;=120,2,1)))</f>
        <v>2</v>
      </c>
    </row>
    <row r="47" spans="2:7" ht="45">
      <c r="B47" s="6" t="s">
        <v>18</v>
      </c>
      <c r="C47" s="1">
        <f t="shared" si="0"/>
        <v>0</v>
      </c>
      <c r="D47" s="1">
        <f t="shared" si="0"/>
        <v>0</v>
      </c>
      <c r="E47" s="2">
        <f t="shared" si="1"/>
        <v>100</v>
      </c>
      <c r="F47" s="1" t="s">
        <v>28</v>
      </c>
      <c r="G47" s="1">
        <f t="shared" si="2"/>
        <v>2</v>
      </c>
    </row>
    <row r="48" spans="2:7" ht="45">
      <c r="B48" s="6" t="s">
        <v>19</v>
      </c>
      <c r="C48" s="1">
        <f t="shared" si="0"/>
        <v>0</v>
      </c>
      <c r="D48" s="1">
        <f t="shared" si="0"/>
        <v>0</v>
      </c>
      <c r="E48" s="2">
        <f t="shared" si="1"/>
        <v>100</v>
      </c>
      <c r="F48" s="1" t="s">
        <v>28</v>
      </c>
      <c r="G48" s="1">
        <f t="shared" si="2"/>
        <v>2</v>
      </c>
    </row>
    <row r="49" spans="2:7" ht="11.25">
      <c r="B49" s="6"/>
      <c r="C49" s="1"/>
      <c r="D49" s="1"/>
      <c r="E49" s="1"/>
      <c r="G49" s="1"/>
    </row>
    <row r="50" spans="2:7" ht="45">
      <c r="B50" s="6" t="s">
        <v>20</v>
      </c>
      <c r="C50" s="1">
        <f>IF(F15=0,0,1)</f>
        <v>1</v>
      </c>
      <c r="D50" s="1">
        <f>IF(G15=0,0,1)</f>
        <v>1</v>
      </c>
      <c r="E50" s="2">
        <f t="shared" si="1"/>
        <v>100</v>
      </c>
      <c r="F50" s="1" t="s">
        <v>28</v>
      </c>
      <c r="G50" s="93">
        <f t="shared" si="2"/>
        <v>2</v>
      </c>
    </row>
    <row r="51" spans="2:7" ht="11.25">
      <c r="B51" s="6"/>
      <c r="C51" s="1"/>
      <c r="D51" s="1"/>
      <c r="E51" s="1"/>
      <c r="G51" s="1"/>
    </row>
    <row r="52" spans="2:7" ht="67.5">
      <c r="B52" s="6" t="s">
        <v>21</v>
      </c>
      <c r="C52" s="1">
        <f>IF(F16=0,0,1)</f>
        <v>1</v>
      </c>
      <c r="D52" s="1">
        <f>IF(G16=0,0,1)</f>
        <v>1</v>
      </c>
      <c r="E52" s="2">
        <f t="shared" si="1"/>
        <v>100</v>
      </c>
      <c r="F52" s="1" t="s">
        <v>28</v>
      </c>
      <c r="G52" s="93">
        <f t="shared" si="2"/>
        <v>2</v>
      </c>
    </row>
    <row r="53" spans="2:7" ht="11.25">
      <c r="B53" s="6"/>
      <c r="C53" s="1"/>
      <c r="D53" s="1"/>
      <c r="E53" s="1"/>
      <c r="F53" s="1"/>
      <c r="G53" s="1"/>
    </row>
    <row r="54" spans="2:7" ht="33.75">
      <c r="B54" s="6" t="s">
        <v>22</v>
      </c>
      <c r="C54" s="2">
        <f>C55</f>
        <v>0</v>
      </c>
      <c r="D54" s="2">
        <f>D55</f>
        <v>0</v>
      </c>
      <c r="E54" s="2">
        <f>E55</f>
        <v>100</v>
      </c>
      <c r="F54" s="1" t="s">
        <v>29</v>
      </c>
      <c r="G54" s="93">
        <f>G55</f>
        <v>2</v>
      </c>
    </row>
    <row r="55" spans="2:7" ht="72" customHeight="1">
      <c r="B55" s="6" t="s">
        <v>45</v>
      </c>
      <c r="C55" s="2">
        <f>IF(F18=0,0,F17/F18*100)</f>
        <v>0</v>
      </c>
      <c r="D55" s="2">
        <f>IF(G18=0,0,G17/G18*100)</f>
        <v>0</v>
      </c>
      <c r="E55" s="2">
        <f>IF(D55&gt;0,C55/D55*100,IF(C55=0,100,120))</f>
        <v>100</v>
      </c>
      <c r="F55" s="1" t="s">
        <v>29</v>
      </c>
      <c r="G55" s="94">
        <f>IF(E55&lt;80,1,IF(E55&gt;=80,IF(E55&lt;=120,2,3)))</f>
        <v>2</v>
      </c>
    </row>
    <row r="56" spans="2:7" ht="11.25">
      <c r="B56" s="6"/>
      <c r="C56" s="1"/>
      <c r="D56" s="1"/>
      <c r="E56" s="1"/>
      <c r="G56" s="1"/>
    </row>
    <row r="57" spans="2:7" ht="45">
      <c r="B57" s="6" t="s">
        <v>23</v>
      </c>
      <c r="C57" s="1" t="s">
        <v>27</v>
      </c>
      <c r="D57" s="1" t="s">
        <v>27</v>
      </c>
      <c r="E57" s="1" t="s">
        <v>27</v>
      </c>
      <c r="F57" s="1" t="s">
        <v>27</v>
      </c>
      <c r="G57" s="93">
        <f>(G59+G60)/2</f>
        <v>2</v>
      </c>
    </row>
    <row r="58" spans="2:7" ht="11.25">
      <c r="B58" s="6" t="s">
        <v>16</v>
      </c>
      <c r="C58" s="1"/>
      <c r="D58" s="1"/>
      <c r="E58" s="1"/>
      <c r="G58" s="1"/>
    </row>
    <row r="59" spans="2:7" ht="56.25">
      <c r="B59" s="6" t="s">
        <v>43</v>
      </c>
      <c r="C59" s="2">
        <f>IF(F21=0,0,F20/F21*100)</f>
        <v>100</v>
      </c>
      <c r="D59" s="2">
        <f>IF(G21=0,0,G20/G21*100)</f>
        <v>100</v>
      </c>
      <c r="E59" s="2">
        <f>IF(D59&gt;0,C59/D59*100,IF(C59=0,100,120))</f>
        <v>100</v>
      </c>
      <c r="F59" s="1" t="s">
        <v>29</v>
      </c>
      <c r="G59" s="1">
        <f>IF(E59&lt;80,1,IF(E59&gt;=80,IF(E59&lt;=120,2,3)))</f>
        <v>2</v>
      </c>
    </row>
    <row r="60" spans="2:7" ht="67.5">
      <c r="B60" s="6" t="s">
        <v>44</v>
      </c>
      <c r="C60" s="2">
        <f>IF(F23=0,0,F22/F23*100)</f>
        <v>0</v>
      </c>
      <c r="D60" s="2">
        <f>IF(G23=0,0,G22/G23*100)</f>
        <v>0</v>
      </c>
      <c r="E60" s="2">
        <f>IF(D60&gt;0,C60/D60*100,IF(C60=0,100,120))</f>
        <v>100</v>
      </c>
      <c r="F60" s="1" t="s">
        <v>29</v>
      </c>
      <c r="G60" s="1">
        <f>IF(E60&lt;80,1,IF(E60&gt;=80,IF(E60&lt;=120,2,3)))</f>
        <v>2</v>
      </c>
    </row>
    <row r="61" spans="2:7" ht="11.25">
      <c r="B61" s="6"/>
      <c r="C61" s="1"/>
      <c r="D61" s="1"/>
      <c r="E61" s="1"/>
      <c r="G61" s="1"/>
    </row>
    <row r="62" spans="2:7" ht="22.5">
      <c r="B62" s="6" t="s">
        <v>143</v>
      </c>
      <c r="C62" s="1" t="s">
        <v>27</v>
      </c>
      <c r="D62" s="1" t="s">
        <v>27</v>
      </c>
      <c r="E62" s="1" t="s">
        <v>27</v>
      </c>
      <c r="F62" s="1" t="s">
        <v>27</v>
      </c>
      <c r="G62" s="93">
        <f>(G34+G44+G50+G52+G54+G57)/6</f>
        <v>2</v>
      </c>
    </row>
    <row r="65" spans="2:7" s="95" customFormat="1" ht="11.25">
      <c r="B65" s="96" t="s">
        <v>385</v>
      </c>
      <c r="C65" s="324" t="s">
        <v>386</v>
      </c>
      <c r="D65" s="324"/>
      <c r="E65" s="324"/>
      <c r="F65" s="323" t="s">
        <v>169</v>
      </c>
      <c r="G65" s="323"/>
    </row>
    <row r="66" spans="1:7" s="97" customFormat="1" ht="11.25" customHeight="1">
      <c r="A66" s="69"/>
      <c r="B66" s="69" t="s">
        <v>24</v>
      </c>
      <c r="C66" s="322" t="s">
        <v>25</v>
      </c>
      <c r="D66" s="322"/>
      <c r="E66" s="322"/>
      <c r="F66" s="322" t="s">
        <v>26</v>
      </c>
      <c r="G66" s="322"/>
    </row>
  </sheetData>
  <sheetProtection password="C6BA" sheet="1"/>
  <mergeCells count="40">
    <mergeCell ref="F66:G66"/>
    <mergeCell ref="F65:G65"/>
    <mergeCell ref="A20:A21"/>
    <mergeCell ref="A22:A23"/>
    <mergeCell ref="C31:D31"/>
    <mergeCell ref="B31:B32"/>
    <mergeCell ref="E31:E32"/>
    <mergeCell ref="C65:E65"/>
    <mergeCell ref="C66:E66"/>
    <mergeCell ref="F31:F32"/>
    <mergeCell ref="A4:A5"/>
    <mergeCell ref="A6:A10"/>
    <mergeCell ref="A11:A14"/>
    <mergeCell ref="A17:A18"/>
    <mergeCell ref="B6:E6"/>
    <mergeCell ref="B11:E11"/>
    <mergeCell ref="B15:E15"/>
    <mergeCell ref="B17:E17"/>
    <mergeCell ref="B13:E13"/>
    <mergeCell ref="B14:E14"/>
    <mergeCell ref="B19:E19"/>
    <mergeCell ref="B2:G2"/>
    <mergeCell ref="B4:E4"/>
    <mergeCell ref="B5:E5"/>
    <mergeCell ref="B3:E3"/>
    <mergeCell ref="B7:E7"/>
    <mergeCell ref="B9:E9"/>
    <mergeCell ref="B10:E10"/>
    <mergeCell ref="B8:E8"/>
    <mergeCell ref="B12:E12"/>
    <mergeCell ref="B16:E16"/>
    <mergeCell ref="G31:G32"/>
    <mergeCell ref="B18:E18"/>
    <mergeCell ref="B20:E20"/>
    <mergeCell ref="B26:G26"/>
    <mergeCell ref="B29:G29"/>
    <mergeCell ref="B23:E23"/>
    <mergeCell ref="B21:E21"/>
    <mergeCell ref="B22:E22"/>
    <mergeCell ref="B28:G28"/>
  </mergeCells>
  <printOptions horizontalCentered="1"/>
  <pageMargins left="0.73" right="0.15748031496062992" top="0.35" bottom="0.27" header="0.17" footer="0.17"/>
  <pageSetup horizontalDpi="600" verticalDpi="600" orientation="portrait" paperSize="9" r:id="rId1"/>
  <rowBreaks count="1" manualBreakCount="1">
    <brk id="2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Смирнова Лилия Леонидовна</cp:lastModifiedBy>
  <cp:lastPrinted>2020-03-16T13:16:49Z</cp:lastPrinted>
  <dcterms:created xsi:type="dcterms:W3CDTF">2013-02-19T08:22:47Z</dcterms:created>
  <dcterms:modified xsi:type="dcterms:W3CDTF">2020-03-16T13:23:41Z</dcterms:modified>
  <cp:category/>
  <cp:version/>
  <cp:contentType/>
  <cp:contentStatus/>
</cp:coreProperties>
</file>