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20" windowWidth="15480" windowHeight="6360" activeTab="2"/>
  </bookViews>
  <sheets>
    <sheet name="Инструкция" sheetId="1" r:id="rId1"/>
    <sheet name="Источники." sheetId="2" r:id="rId2"/>
    <sheet name="Расчет." sheetId="3" r:id="rId3"/>
    <sheet name="Пар." sheetId="4" r:id="rId4"/>
    <sheet name="Конденсат." sheetId="5" r:id="rId5"/>
    <sheet name="Вода." sheetId="6" r:id="rId6"/>
  </sheets>
  <externalReferences>
    <externalReference r:id="rId9"/>
  </externalReferences>
  <definedNames>
    <definedName name="Н90_г100">#REF!</definedName>
    <definedName name="Н90_г50">#REF!</definedName>
    <definedName name="Н90_о100">#REF!</definedName>
    <definedName name="Н90_о50">#REF!</definedName>
    <definedName name="Н98_г100">#REF!</definedName>
    <definedName name="Н98_г50">#REF!</definedName>
    <definedName name="Н98_о100">#REF!</definedName>
    <definedName name="Н98_о50">#REF!</definedName>
    <definedName name="_xlnm.Print_Area" localSheetId="1">'Источники.'!$A$1:$N$15</definedName>
    <definedName name="_xlnm.Print_Area" localSheetId="4">'Конденсат.'!$A$1:$K$33</definedName>
    <definedName name="_xlnm.Print_Area" localSheetId="2">'Расчет.'!$A$1:$E$40</definedName>
    <definedName name="П90_г65_осв">#REF!</definedName>
    <definedName name="П90_г65_псв">#REF!</definedName>
    <definedName name="П90_г90_осв">#REF!</definedName>
    <definedName name="П90_г90_псв">#REF!</definedName>
    <definedName name="П90_о65_осв">#REF!</definedName>
    <definedName name="П90_о65_псв">#REF!</definedName>
    <definedName name="П90_о90_осв">#REF!</definedName>
    <definedName name="П90_о90_псв">#REF!</definedName>
    <definedName name="П98_г65_осв">#REF!</definedName>
    <definedName name="П98_г65_псв">#REF!</definedName>
    <definedName name="П98_г90_осв">#REF!</definedName>
    <definedName name="П98_г90_псв">#REF!</definedName>
    <definedName name="П98_о65_осв">#REF!</definedName>
    <definedName name="П98_о65_псв">#REF!</definedName>
    <definedName name="П98_о90_осв">#REF!</definedName>
    <definedName name="П98_о90_псв">#REF!</definedName>
    <definedName name="Расчет">'[1]т7'!$A$1</definedName>
  </definedNames>
  <calcPr fullCalcOnLoad="1"/>
</workbook>
</file>

<file path=xl/sharedStrings.xml><?xml version="1.0" encoding="utf-8"?>
<sst xmlns="http://schemas.openxmlformats.org/spreadsheetml/2006/main" count="223" uniqueCount="156">
  <si>
    <t>год</t>
  </si>
  <si>
    <t>ИТОГО:</t>
  </si>
  <si>
    <r>
      <t>Условный диаметр трубопровода d</t>
    </r>
    <r>
      <rPr>
        <b/>
        <vertAlign val="subscript"/>
        <sz val="7"/>
        <rFont val="Cambria"/>
        <family val="1"/>
      </rPr>
      <t>у</t>
    </r>
    <r>
      <rPr>
        <b/>
        <sz val="7"/>
        <rFont val="Cambria"/>
        <family val="1"/>
      </rPr>
      <t xml:space="preserve"> (мм)</t>
    </r>
  </si>
  <si>
    <r>
      <t xml:space="preserve">Наружный диаметр трубопровода </t>
    </r>
    <r>
      <rPr>
        <b/>
        <sz val="8"/>
        <rFont val="Cambria"/>
        <family val="1"/>
      </rPr>
      <t>d</t>
    </r>
    <r>
      <rPr>
        <b/>
        <vertAlign val="subscript"/>
        <sz val="8"/>
        <rFont val="Cambria"/>
        <family val="1"/>
      </rPr>
      <t>н</t>
    </r>
    <r>
      <rPr>
        <b/>
        <sz val="8"/>
        <rFont val="Cambria"/>
        <family val="1"/>
      </rPr>
      <t xml:space="preserve"> (м)</t>
    </r>
  </si>
  <si>
    <r>
      <t xml:space="preserve">Протяженность </t>
    </r>
    <r>
      <rPr>
        <b/>
        <u val="single"/>
        <sz val="9"/>
        <rFont val="Cambria"/>
        <family val="1"/>
      </rPr>
      <t xml:space="preserve"> тепловых сетей в двухтрубном исчислении</t>
    </r>
    <r>
      <rPr>
        <sz val="9"/>
        <rFont val="Cambria"/>
        <family val="1"/>
      </rPr>
      <t xml:space="preserve">  </t>
    </r>
    <r>
      <rPr>
        <b/>
        <sz val="9"/>
        <rFont val="Cambria"/>
        <family val="1"/>
      </rPr>
      <t>L (км)</t>
    </r>
  </si>
  <si>
    <t>на тепловых сетях</t>
  </si>
  <si>
    <t>на конденсатопроводах</t>
  </si>
  <si>
    <t>на паропроводах</t>
  </si>
  <si>
    <t>На паровых источниках тепловой энергии</t>
  </si>
  <si>
    <t>На водогрейных источниках тепловой энергии</t>
  </si>
  <si>
    <t>Показатель</t>
  </si>
  <si>
    <t>Фактическое количество прекращений подачи тепловой энергии, причиной которых являлись технологические нарушения на источниках тепловой энергии и  трубопроводах</t>
  </si>
  <si>
    <t>На тепловых сетях</t>
  </si>
  <si>
    <t>Гкал.</t>
  </si>
  <si>
    <t>тонн</t>
  </si>
  <si>
    <t>На конденсатопроводах</t>
  </si>
  <si>
    <t>На паропроводах</t>
  </si>
  <si>
    <t>Величина технологических потерь при передаче тепловой энергии, теплоносителя по годам</t>
  </si>
  <si>
    <t>Паровые источники тепловой энергии</t>
  </si>
  <si>
    <t>Водогрейные источники тепловой энергии</t>
  </si>
  <si>
    <t>Удельный расход условного топлива на производство единицы тепловой энергии, отпускаемой с коллекторов:</t>
  </si>
  <si>
    <t>Паровых источников тепловой энергии</t>
  </si>
  <si>
    <t>Водогрейных источников тепловой энергии</t>
  </si>
  <si>
    <t>кг.у.т/Гкал</t>
  </si>
  <si>
    <t>Гкал/час</t>
  </si>
  <si>
    <t>Наименование показателя</t>
  </si>
  <si>
    <t>Обозначение</t>
  </si>
  <si>
    <t>Един. изм.</t>
  </si>
  <si>
    <t>Исходные данные для расчета</t>
  </si>
  <si>
    <t>Суммарная протяженность трубопроводов в двухтрубном исчислении (всего):</t>
  </si>
  <si>
    <t>км.</t>
  </si>
  <si>
    <t>конденсатопроводов</t>
  </si>
  <si>
    <t>тепловых сетей</t>
  </si>
  <si>
    <t>Общая установленная мощность источников тепловой энергии (всего):</t>
  </si>
  <si>
    <t>водогрейных источников</t>
  </si>
  <si>
    <t>Материальная характеристика трубопроводов сетей (всего):</t>
  </si>
  <si>
    <t>Расчетные показатели</t>
  </si>
  <si>
    <t>шт/км</t>
  </si>
  <si>
    <t>шт/Гкал/час</t>
  </si>
  <si>
    <r>
      <t xml:space="preserve">Протяженность </t>
    </r>
    <r>
      <rPr>
        <b/>
        <u val="single"/>
        <sz val="9"/>
        <rFont val="Cambria"/>
        <family val="1"/>
      </rPr>
      <t xml:space="preserve"> паропроводов в однотрубном исчислении</t>
    </r>
    <r>
      <rPr>
        <sz val="9"/>
        <rFont val="Cambria"/>
        <family val="1"/>
      </rPr>
      <t xml:space="preserve">  </t>
    </r>
    <r>
      <rPr>
        <b/>
        <sz val="9"/>
        <rFont val="Cambria"/>
        <family val="1"/>
      </rPr>
      <t>L (км)</t>
    </r>
  </si>
  <si>
    <t>конденсатопроводов в однотрубном исчислении</t>
  </si>
  <si>
    <t>тепловых сетей в двухтрубном исчислении</t>
  </si>
  <si>
    <t>Плановые показатели</t>
  </si>
  <si>
    <t>Значения показателей надежности объектов теплоснабжения</t>
  </si>
  <si>
    <t>Удельный расход условного топлива на производство единицы тепловой энергии, отпускаемой с коллекторов источников тепла:</t>
  </si>
  <si>
    <t>Значения показателей энергетической эффективности объектов</t>
  </si>
  <si>
    <t>паровые источники тепловой энергии</t>
  </si>
  <si>
    <t>кг.у.т./Гкал</t>
  </si>
  <si>
    <t>водогрейные источники тепловой энергии</t>
  </si>
  <si>
    <t>по тепловым потерям</t>
  </si>
  <si>
    <t>по теплоносителю</t>
  </si>
  <si>
    <t>Отношение величины технологических потерь тепловой энергии, теплоносителя к материальной характеристике тепловой сети (всего):</t>
  </si>
  <si>
    <t>по конденсатопроводам</t>
  </si>
  <si>
    <t>по тепловым сетям</t>
  </si>
  <si>
    <t>Величина технологических потерь при передаче тепловой энергии, теплоносителя по сетям:</t>
  </si>
  <si>
    <r>
      <t>L</t>
    </r>
    <r>
      <rPr>
        <b/>
        <vertAlign val="subscript"/>
        <sz val="8"/>
        <color indexed="8"/>
        <rFont val="Cambria"/>
        <family val="1"/>
      </rPr>
      <t xml:space="preserve"> пр</t>
    </r>
  </si>
  <si>
    <r>
      <rPr>
        <b/>
        <u val="single"/>
        <sz val="8"/>
        <color indexed="8"/>
        <rFont val="Cambria"/>
        <family val="1"/>
      </rPr>
      <t>в том числе:</t>
    </r>
    <r>
      <rPr>
        <sz val="8"/>
        <color indexed="8"/>
        <rFont val="Cambria"/>
        <family val="1"/>
      </rPr>
      <t xml:space="preserve"> паропроводов в однотрутном исчислении</t>
    </r>
  </si>
  <si>
    <r>
      <t xml:space="preserve">L </t>
    </r>
    <r>
      <rPr>
        <vertAlign val="subscript"/>
        <sz val="8"/>
        <color indexed="8"/>
        <rFont val="Cambria"/>
        <family val="1"/>
      </rPr>
      <t>пп</t>
    </r>
  </si>
  <si>
    <r>
      <t>L</t>
    </r>
    <r>
      <rPr>
        <vertAlign val="subscript"/>
        <sz val="8"/>
        <color indexed="8"/>
        <rFont val="Cambria"/>
        <family val="1"/>
      </rPr>
      <t xml:space="preserve"> кс</t>
    </r>
  </si>
  <si>
    <r>
      <t>L</t>
    </r>
    <r>
      <rPr>
        <vertAlign val="subscript"/>
        <sz val="8"/>
        <color indexed="8"/>
        <rFont val="Cambria"/>
        <family val="1"/>
      </rPr>
      <t xml:space="preserve"> тс</t>
    </r>
  </si>
  <si>
    <r>
      <t>М</t>
    </r>
    <r>
      <rPr>
        <b/>
        <vertAlign val="subscript"/>
        <sz val="8"/>
        <color indexed="8"/>
        <rFont val="Cambria"/>
        <family val="1"/>
      </rPr>
      <t xml:space="preserve"> ист.</t>
    </r>
  </si>
  <si>
    <r>
      <rPr>
        <b/>
        <u val="single"/>
        <sz val="8"/>
        <color indexed="8"/>
        <rFont val="Cambria"/>
        <family val="1"/>
      </rPr>
      <t xml:space="preserve">в том числе: </t>
    </r>
    <r>
      <rPr>
        <sz val="8"/>
        <color indexed="8"/>
        <rFont val="Cambria"/>
        <family val="1"/>
      </rPr>
      <t>паровых источников</t>
    </r>
  </si>
  <si>
    <r>
      <t>М</t>
    </r>
    <r>
      <rPr>
        <vertAlign val="subscript"/>
        <sz val="8"/>
        <color indexed="8"/>
        <rFont val="Cambria"/>
        <family val="1"/>
      </rPr>
      <t>пар</t>
    </r>
  </si>
  <si>
    <r>
      <t>М</t>
    </r>
    <r>
      <rPr>
        <vertAlign val="subscript"/>
        <sz val="8"/>
        <color indexed="8"/>
        <rFont val="Cambria"/>
        <family val="1"/>
      </rPr>
      <t>вода</t>
    </r>
  </si>
  <si>
    <r>
      <t>М</t>
    </r>
    <r>
      <rPr>
        <b/>
        <vertAlign val="subscript"/>
        <sz val="8"/>
        <color indexed="8"/>
        <rFont val="Cambria"/>
        <family val="1"/>
      </rPr>
      <t>пкв</t>
    </r>
  </si>
  <si>
    <r>
      <t>м</t>
    </r>
    <r>
      <rPr>
        <b/>
        <vertAlign val="superscript"/>
        <sz val="8"/>
        <color indexed="8"/>
        <rFont val="Cambria"/>
        <family val="1"/>
      </rPr>
      <t>2</t>
    </r>
  </si>
  <si>
    <r>
      <rPr>
        <b/>
        <u val="single"/>
        <sz val="8"/>
        <color indexed="8"/>
        <rFont val="Cambria"/>
        <family val="1"/>
      </rPr>
      <t>в том числе:</t>
    </r>
    <r>
      <rPr>
        <sz val="8"/>
        <color indexed="8"/>
        <rFont val="Cambria"/>
        <family val="1"/>
      </rPr>
      <t xml:space="preserve"> паропроводов</t>
    </r>
  </si>
  <si>
    <r>
      <t xml:space="preserve">М </t>
    </r>
    <r>
      <rPr>
        <vertAlign val="subscript"/>
        <sz val="8"/>
        <color indexed="8"/>
        <rFont val="Cambria"/>
        <family val="1"/>
      </rPr>
      <t>пар</t>
    </r>
  </si>
  <si>
    <r>
      <t>м</t>
    </r>
    <r>
      <rPr>
        <vertAlign val="superscript"/>
        <sz val="8"/>
        <color indexed="8"/>
        <rFont val="Cambria"/>
        <family val="1"/>
      </rPr>
      <t>2</t>
    </r>
  </si>
  <si>
    <r>
      <t>М</t>
    </r>
    <r>
      <rPr>
        <vertAlign val="subscript"/>
        <sz val="8"/>
        <color indexed="8"/>
        <rFont val="Cambria"/>
        <family val="1"/>
      </rPr>
      <t xml:space="preserve"> кс</t>
    </r>
  </si>
  <si>
    <r>
      <t xml:space="preserve">М </t>
    </r>
    <r>
      <rPr>
        <vertAlign val="subscript"/>
        <sz val="8"/>
        <color indexed="8"/>
        <rFont val="Cambria"/>
        <family val="1"/>
      </rPr>
      <t>тс</t>
    </r>
  </si>
  <si>
    <r>
      <t>Р</t>
    </r>
    <r>
      <rPr>
        <vertAlign val="subscript"/>
        <sz val="8"/>
        <color indexed="8"/>
        <rFont val="Cambria"/>
        <family val="1"/>
      </rPr>
      <t xml:space="preserve"> п сети</t>
    </r>
  </si>
  <si>
    <r>
      <t xml:space="preserve">Р </t>
    </r>
    <r>
      <rPr>
        <vertAlign val="subscript"/>
        <sz val="8"/>
        <color indexed="8"/>
        <rFont val="Cambria"/>
        <family val="1"/>
      </rPr>
      <t>п источ</t>
    </r>
  </si>
  <si>
    <r>
      <t xml:space="preserve">П </t>
    </r>
    <r>
      <rPr>
        <vertAlign val="subscript"/>
        <sz val="8"/>
        <color indexed="8"/>
        <rFont val="Cambria"/>
        <family val="1"/>
      </rPr>
      <t>тп</t>
    </r>
  </si>
  <si>
    <r>
      <t>Гкал/м</t>
    </r>
    <r>
      <rPr>
        <vertAlign val="superscript"/>
        <sz val="8"/>
        <color indexed="8"/>
        <rFont val="Cambria"/>
        <family val="1"/>
      </rPr>
      <t>2</t>
    </r>
  </si>
  <si>
    <r>
      <t>тонн/м</t>
    </r>
    <r>
      <rPr>
        <vertAlign val="superscript"/>
        <sz val="8"/>
        <color indexed="8"/>
        <rFont val="Cambria"/>
        <family val="1"/>
      </rPr>
      <t>2</t>
    </r>
  </si>
  <si>
    <t>технологических нарушений на тепловой сети</t>
  </si>
  <si>
    <t>технологических нарушений на источниках тепловой энергии</t>
  </si>
  <si>
    <t>Гкал</t>
  </si>
  <si>
    <r>
      <t xml:space="preserve">Q </t>
    </r>
    <r>
      <rPr>
        <vertAlign val="subscript"/>
        <sz val="8"/>
        <color indexed="8"/>
        <rFont val="Cambria"/>
        <family val="1"/>
      </rPr>
      <t>тех пот</t>
    </r>
  </si>
  <si>
    <r>
      <rPr>
        <b/>
        <i/>
        <u val="single"/>
        <sz val="8"/>
        <color indexed="8"/>
        <rFont val="Cambria"/>
        <family val="1"/>
      </rPr>
      <t>в том числе:</t>
    </r>
    <r>
      <rPr>
        <i/>
        <sz val="8"/>
        <color indexed="8"/>
        <rFont val="Cambria"/>
        <family val="1"/>
      </rPr>
      <t xml:space="preserve"> по паропроводам</t>
    </r>
  </si>
  <si>
    <t>Инструкция о порядке заполнения форм для расчета показателей надежности и энергетической эффективности объектов теплоснабжения</t>
  </si>
  <si>
    <t xml:space="preserve">Обязательному заполнению подлежат ячейки выделенные цветом - </t>
  </si>
  <si>
    <t>Наименование объекта и организации:</t>
  </si>
  <si>
    <t xml:space="preserve">   Обязательному заполнению организацией подлежат вкладки: "Источники"; "Пар"; "Конденсат" "Вода", в соответствии с видом теплоносителя производимым источником тепловой энергии - пар, конденсат, вода.</t>
  </si>
  <si>
    <t xml:space="preserve">    В остальных ячейках расчет производится автоматически.</t>
  </si>
  <si>
    <r>
      <t xml:space="preserve">        Протяженность технологических трубопроводов указывается в </t>
    </r>
    <r>
      <rPr>
        <b/>
        <u val="single"/>
        <sz val="9"/>
        <color indexed="8"/>
        <rFont val="Calibri"/>
        <family val="2"/>
      </rPr>
      <t>км</t>
    </r>
    <r>
      <rPr>
        <sz val="9"/>
        <color indexed="8"/>
        <rFont val="Calibri"/>
        <family val="2"/>
      </rPr>
      <t xml:space="preserve">, для паропроводов и конденсатопроводов в </t>
    </r>
    <r>
      <rPr>
        <u val="single"/>
        <sz val="9"/>
        <color indexed="8"/>
        <rFont val="Calibri"/>
        <family val="2"/>
      </rPr>
      <t>однотрубном исчислении</t>
    </r>
    <r>
      <rPr>
        <sz val="9"/>
        <color indexed="8"/>
        <rFont val="Calibri"/>
        <family val="2"/>
      </rPr>
      <t xml:space="preserve">, для водяных тепловых сетей в </t>
    </r>
    <r>
      <rPr>
        <u val="single"/>
        <sz val="9"/>
        <color indexed="8"/>
        <rFont val="Calibri"/>
        <family val="2"/>
      </rPr>
      <t>двухтрубном исчислении</t>
    </r>
    <r>
      <rPr>
        <sz val="9"/>
        <color indexed="8"/>
        <rFont val="Calibri"/>
        <family val="2"/>
      </rPr>
      <t>. Трубопроводы линий ГВС в таблицы не заносится.</t>
    </r>
  </si>
  <si>
    <t xml:space="preserve">    Плановые значения показателей надежности и энергетической эффективности объектов теплоснабжения в обязательном порядке учитываются в соответствии с Постановлением Правительства РФ от 16.05.2014 № 452 в следующих случаях:                                                                                                                                                                                           1. При определении степени исполнения обязательств концессионера по созданию и (или) реконструкции объекта концессионного соглашения;                                                                                                                                                                                                     2. При утверждении инвестиционных программ теплоснабжающих организаций;                                                                                      3. При расчете (корректировке) долгосрочных тарифов теплоснабжающих организаций.</t>
  </si>
  <si>
    <r>
      <t xml:space="preserve">    К показателям </t>
    </r>
    <r>
      <rPr>
        <b/>
        <u val="single"/>
        <sz val="9"/>
        <color indexed="8"/>
        <rFont val="Calibri"/>
        <family val="2"/>
      </rPr>
      <t xml:space="preserve">надежности объектов теплоснабжения </t>
    </r>
    <r>
      <rPr>
        <sz val="9"/>
        <color indexed="8"/>
        <rFont val="Calibri"/>
        <family val="2"/>
      </rPr>
      <t xml:space="preserve">относятся:                                                                                                           1. Количество прекращений подачи тепловой энергии, теплоносителя в результате технологических нарушений на тепловых сетях на 1 км тепловых сетей, паропроводов, конденсатопроводов;                                                                                                      2. Количество прекращений подачи тепловой энергии, теплоносителя в результате технологических нарушений на источниках тепловой энергии на 1 Гкал/час </t>
    </r>
    <r>
      <rPr>
        <b/>
        <u val="single"/>
        <sz val="9"/>
        <color indexed="8"/>
        <rFont val="Calibri"/>
        <family val="2"/>
      </rPr>
      <t>установленной мощности</t>
    </r>
    <r>
      <rPr>
        <sz val="9"/>
        <color indexed="8"/>
        <rFont val="Calibri"/>
        <family val="2"/>
      </rPr>
      <t>.</t>
    </r>
  </si>
  <si>
    <r>
      <t xml:space="preserve">    К показателям </t>
    </r>
    <r>
      <rPr>
        <b/>
        <u val="single"/>
        <sz val="9"/>
        <color indexed="8"/>
        <rFont val="Calibri"/>
        <family val="2"/>
      </rPr>
      <t>энергетической эффективности объектов теплоснабжения</t>
    </r>
    <r>
      <rPr>
        <sz val="9"/>
        <color indexed="8"/>
        <rFont val="Calibri"/>
        <family val="2"/>
      </rPr>
      <t xml:space="preserve"> относятся:                                                                                     1. Удельный расход условного топлива на производство единицы тепловой энергии, отпускаемой с коллекторов источников тепловой энергии;                                                                                                                                                                                 2. Отношение величины технологических потерь тепловой энергии, теплоносителя к материальной характеристике тепловой сети, паропровода, конденсатопровода;                                                                                                                                                 3. Величина технологических потерь при передаче тепловой энергии, теплоносителя по тепловым сетям, паропроводам, конденсатопроводам.</t>
    </r>
  </si>
  <si>
    <t xml:space="preserve">  Работы, относящиеся к категории "Ремонтов" в суммарной установленная мощность источников и протяженности технологических трубопроводов к категориям "Строящихся, реконструируемых и модернизированных" не относятся и соответственно в столбцах "Суммарная установленная мощность строящихся, реконструируемых и модернизированных источников тепловой энергии" и "Протяженность строящихся, реконструируемых и модернизируемых технологических трубопроводов" не указываются.</t>
  </si>
  <si>
    <t xml:space="preserve">      Фактические и плановые значения показателей рассчитываются как в целом по организации, так и по каждому инвестиционному проекту входящему в состав инвестиционной программы.</t>
  </si>
  <si>
    <t xml:space="preserve">    В состав представленных прошнурованных материалов, включаются так же следующие документы:</t>
  </si>
  <si>
    <r>
      <t xml:space="preserve">       Расчет производится организацией ежегодно с указанием года начала  действия инвестиционной программы, концессионного соглашения и (или) годом начала действия долгосрочных тарифов. Расчет оформляется в виде отдельной прошнурованной книги и представляется организацией ежегодно в орган регулирования </t>
    </r>
    <r>
      <rPr>
        <b/>
        <sz val="9"/>
        <color indexed="8"/>
        <rFont val="Calibri"/>
        <family val="2"/>
      </rPr>
      <t>до 15 марта</t>
    </r>
    <r>
      <rPr>
        <sz val="9"/>
        <color indexed="8"/>
        <rFont val="Calibri"/>
        <family val="2"/>
      </rPr>
      <t xml:space="preserve"> года, предшествующему началу очередного периода регулирования.</t>
    </r>
  </si>
  <si>
    <t>1. Выписка из журнала учета текущей информации о нарушении в подаче тепловой энергии теплоснабжающей организации в отопительный и межотопительный период.</t>
  </si>
  <si>
    <t>2. Выписки из журналов учета текущей информации по расходу натурального топлива на производство тепловой энергии и учета потерь тепловой энергии на тепловых сетях теплоснабжающей организации.</t>
  </si>
  <si>
    <t>3. Копии ведомостей учета суточного отпуска тепловой энергии и теплоносителя.</t>
  </si>
  <si>
    <t>4. Копия формы статистической отчетности 11-ТЭР</t>
  </si>
  <si>
    <t>5. Копия формы статистической отчетности 1-ТЕП</t>
  </si>
  <si>
    <t>6. Копия формы статистической отчетности 6-ТП</t>
  </si>
  <si>
    <t>7. Копия формы статистической отчетности 46-ТЭ</t>
  </si>
  <si>
    <t>8. Копия концессионного солгашения (при его наличии)</t>
  </si>
  <si>
    <r>
      <t xml:space="preserve">    </t>
    </r>
    <r>
      <rPr>
        <u val="single"/>
        <sz val="9"/>
        <color indexed="8"/>
        <rFont val="Calibri"/>
        <family val="2"/>
      </rPr>
      <t xml:space="preserve">Установленная </t>
    </r>
    <r>
      <rPr>
        <sz val="9"/>
        <color indexed="8"/>
        <rFont val="Calibri"/>
        <family val="2"/>
      </rPr>
      <t xml:space="preserve">мощность источников тепловой энергии указывается в </t>
    </r>
    <r>
      <rPr>
        <b/>
        <sz val="9"/>
        <color indexed="8"/>
        <rFont val="Calibri"/>
        <family val="2"/>
      </rPr>
      <t>Гкал/час</t>
    </r>
    <r>
      <rPr>
        <sz val="9"/>
        <color indexed="8"/>
        <rFont val="Calibri"/>
        <family val="2"/>
      </rPr>
      <t xml:space="preserve">, удельный расход условного топлива на производство единицы тепловой энергии, </t>
    </r>
    <r>
      <rPr>
        <u val="single"/>
        <sz val="9"/>
        <color indexed="8"/>
        <rFont val="Calibri"/>
        <family val="2"/>
      </rPr>
      <t>отпускаемой с коллекторов</t>
    </r>
    <r>
      <rPr>
        <sz val="9"/>
        <color indexed="8"/>
        <rFont val="Calibri"/>
        <family val="2"/>
      </rPr>
      <t xml:space="preserve"> источников тепловой энергии - </t>
    </r>
    <r>
      <rPr>
        <b/>
        <sz val="9"/>
        <color indexed="8"/>
        <rFont val="Calibri"/>
        <family val="2"/>
      </rPr>
      <t>кг.у.т./Гкал</t>
    </r>
    <r>
      <rPr>
        <sz val="9"/>
        <color indexed="8"/>
        <rFont val="Calibri"/>
        <family val="2"/>
      </rPr>
      <t>, потери тепловой энергии -</t>
    </r>
    <r>
      <rPr>
        <b/>
        <sz val="9"/>
        <color indexed="8"/>
        <rFont val="Calibri"/>
        <family val="2"/>
      </rPr>
      <t xml:space="preserve"> Гкал</t>
    </r>
    <r>
      <rPr>
        <sz val="9"/>
        <color indexed="8"/>
        <rFont val="Calibri"/>
        <family val="2"/>
      </rPr>
      <t xml:space="preserve">, потери теплоносителя в </t>
    </r>
    <r>
      <rPr>
        <b/>
        <sz val="9"/>
        <color indexed="8"/>
        <rFont val="Calibri"/>
        <family val="2"/>
      </rPr>
      <t>тоннах</t>
    </r>
    <r>
      <rPr>
        <sz val="9"/>
        <color indexed="8"/>
        <rFont val="Calibri"/>
        <family val="2"/>
      </rPr>
      <t>.</t>
    </r>
  </si>
  <si>
    <t xml:space="preserve">     Организации подающие заявки только на установление долгосрочных тарифов, при отсутствии инвестиционных программ, рассчитывают показатели надежности и энергетической эффективности в целом по организации.</t>
  </si>
  <si>
    <t>По вопросам, возникающим в ходе заполнения расчетных таблиц, обращаться по электронной почте:</t>
  </si>
  <si>
    <t>Labutin@volganet.ru</t>
  </si>
  <si>
    <t>или по телефону:</t>
  </si>
  <si>
    <t>35-29-51</t>
  </si>
  <si>
    <t>Лабутин Владимир Николаевич</t>
  </si>
  <si>
    <t>35-29-49</t>
  </si>
  <si>
    <t>bykov_d@volganet.ru</t>
  </si>
  <si>
    <t>Быков Дмитрий Викторович</t>
  </si>
  <si>
    <t>Данные по источникам тепловой энергии, удельным расходам топлива и величин технологических потерь по годам действия концессионного соглашения и (или) срока действия долгосрочных тарифов</t>
  </si>
  <si>
    <t>Данные по годам действия концессионного соглашения, и (или) долгосрочного тарифа:</t>
  </si>
  <si>
    <t>Общая установленная мощность источников тепловой энергии в году действия концессионного соглашения, и (или) долгосрочного тарифа.</t>
  </si>
  <si>
    <t>Суммарная установленная мощность строящихся, реконструируемых и модернизированных источников тепловой энергии в году действия концессионного соглашения, и (или)  долгосрочного тарифа</t>
  </si>
  <si>
    <t>ПАО "ЗМЗ"</t>
  </si>
  <si>
    <t>Данные по протяженности тепловых сетей ПАО "ЗМЗ" для расчета показателей надежности и энергетической эффективности объектов теплоснабжения</t>
  </si>
  <si>
    <t>Данные по протяженности конденсатопроводов ПАО "ЗМЗ" для расчета показателей надежности и энергетической эффективности объектов теплоснабжения</t>
  </si>
  <si>
    <t>Данные по протяженности паропроводов ПАО "ЗМЗ" для расчета показателей надежности и энергетической эффективности объектов теплоснабжения</t>
  </si>
  <si>
    <t>Год начала действия  долгосрочных тарифов:</t>
  </si>
  <si>
    <r>
      <t>Условный диаметр трубопровода d</t>
    </r>
    <r>
      <rPr>
        <b/>
        <vertAlign val="subscript"/>
        <sz val="8"/>
        <rFont val="Cambria"/>
        <family val="1"/>
      </rPr>
      <t>у</t>
    </r>
    <r>
      <rPr>
        <b/>
        <sz val="8"/>
        <rFont val="Cambria"/>
        <family val="1"/>
      </rPr>
      <t xml:space="preserve"> (мм)</t>
    </r>
  </si>
  <si>
    <r>
      <t xml:space="preserve">Протяженность </t>
    </r>
    <r>
      <rPr>
        <b/>
        <u val="single"/>
        <sz val="8"/>
        <rFont val="Cambria"/>
        <family val="1"/>
      </rPr>
      <t xml:space="preserve"> конденсатопроводов в однотрубном исчислении</t>
    </r>
    <r>
      <rPr>
        <sz val="8"/>
        <rFont val="Cambria"/>
        <family val="1"/>
      </rPr>
      <t xml:space="preserve">  </t>
    </r>
    <r>
      <rPr>
        <b/>
        <sz val="8"/>
        <rFont val="Cambria"/>
        <family val="1"/>
      </rPr>
      <t>L (км)</t>
    </r>
  </si>
  <si>
    <t>Показатели надежности и энергетической эффективности объектов теплоснабжения ПАО "ЗМЗ"</t>
  </si>
  <si>
    <t>Общая протяженность паропроводов  в 2020 году</t>
  </si>
  <si>
    <t xml:space="preserve">Протяженность строящихся, реконструируемых и модернизируемых паропроводов, вводимых в эксплуатацию в 2020 году  </t>
  </si>
  <si>
    <t>Общая протяженность конденсатопроводов  в 2020 году</t>
  </si>
  <si>
    <t xml:space="preserve">Протяженность строящихся, реконструируемых и модернизируемых конденсатопроводов, вводимых в эксплуатацию в 2020 году  </t>
  </si>
  <si>
    <t>Общая протяженность тепловых сетей  в 2020 году</t>
  </si>
  <si>
    <t xml:space="preserve">Протяженность строящихся, реконструируемых и модернизируемых тепловых сетей, вводимых в эксплуатацию в 2020 году  </t>
  </si>
  <si>
    <t>План 2021 год</t>
  </si>
  <si>
    <t>Общая протяженность паропроводов в 2020 году</t>
  </si>
  <si>
    <t>Общая протяженность конденсатопроводов в 2020 году</t>
  </si>
  <si>
    <t>Общая протяженность тепловых сетей в 2020 году</t>
  </si>
  <si>
    <t>Факт 2021 года</t>
  </si>
  <si>
    <t>Факт 2021года</t>
  </si>
  <si>
    <t>План 2023 год</t>
  </si>
  <si>
    <t xml:space="preserve">Протяженность строящихся, реконструируемых и модернизируемых тепловых сетей, вводимых в эксплуатацию в 2022 году  </t>
  </si>
  <si>
    <t xml:space="preserve">Протяженность строящихся, реконструируемых и модернизируемых тепловых сетей, вводимых в эксплуатацию в 2023 году  </t>
  </si>
  <si>
    <t>Общая протяженность конденсатопроводов  в 2022 году</t>
  </si>
  <si>
    <t>Общая протяженность конденсатопроводов  в 2023 году</t>
  </si>
  <si>
    <t xml:space="preserve">Протяженность строящихся, реконструируемых и модернизируемых конденсатопроводов, вводимых в эксплуатацию в 2023 году  </t>
  </si>
  <si>
    <t xml:space="preserve">Протяженность строящихся, реконструируемых и модернизируемых конденсатопроводов, вводимых в эксплуатацию в 2022 году  </t>
  </si>
  <si>
    <t>Общая протяженность паропроводов  в 2022 году</t>
  </si>
  <si>
    <t xml:space="preserve">Протяженность строящихся, реконструируемых и модернизируемых паропроводов, вводимых в эксплуатацию в 2022 году  </t>
  </si>
  <si>
    <t>Данные о фактических  технологических нарушениях на источниках тепловой энергии и трубопроводах за 2023 год:</t>
  </si>
  <si>
    <t>2023 год</t>
  </si>
  <si>
    <t>на 2024 год</t>
  </si>
  <si>
    <t>Фактические за 2023 год</t>
  </si>
  <si>
    <t>Факт за 2023 год</t>
  </si>
  <si>
    <t>Факт 2023 год</t>
  </si>
  <si>
    <t>План 2024 год</t>
  </si>
  <si>
    <t xml:space="preserve">Протяженность строящихся, реконструируемых и модернизируемых паропроводов, вводимых в эксплуатацию в 2023 году  </t>
  </si>
  <si>
    <t>Общая протяженность тепловых сетей  в 2022 году</t>
  </si>
  <si>
    <t>Общая протяженность тепловых сетей  в 2023 году</t>
  </si>
  <si>
    <t>Общая протяженность паропроводов  в 2023 году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</si>
</sst>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-* #,##0.000_р_._-;\-* #,##0.000_р_._-;_-* &quot;-&quot;???_р_._-;_-@_-"/>
    <numFmt numFmtId="176" formatCode="#,##0.000"/>
    <numFmt numFmtId="177" formatCode="_-* #,##0.0_р_._-;\-* #,##0.0_р_._-;_-* &quot;-&quot;?_р_._-;_-@_-"/>
    <numFmt numFmtId="178" formatCode="0.0"/>
    <numFmt numFmtId="179" formatCode="_-* #,##0.000\ _₽_-;\-* #,##0.000\ _₽_-;_-* &quot;-&quot;???\ _₽_-;_-@_-"/>
    <numFmt numFmtId="180" formatCode="_-* #,##0.00_р_._-;\-* #,##0.00_р_._-;_-* &quot;-&quot;???_р_._-;_-@_-"/>
    <numFmt numFmtId="181" formatCode="_-* #,##0.0000_р_._-;\-* #,##0.0000_р_._-;_-* &quot;-&quot;???_р_._-;_-@_-"/>
    <numFmt numFmtId="182" formatCode="_-* #,##0.00000_р_._-;\-* #,##0.00000_р_._-;_-* &quot;-&quot;???_р_._-;_-@_-"/>
    <numFmt numFmtId="183" formatCode="#,##0.0000"/>
    <numFmt numFmtId="184" formatCode="#,##0.00000"/>
    <numFmt numFmtId="185" formatCode="#,##0.0"/>
    <numFmt numFmtId="186" formatCode="#,##0.000000"/>
    <numFmt numFmtId="187" formatCode="_-* #,##0.0_р_._-;\-* #,##0.0_р_._-;_-* &quot;-&quot;???_р_._-;_-@_-"/>
    <numFmt numFmtId="188" formatCode="_-* #,##0.000\ _₽_-;\-* #,##0.000\ _₽_-;_-* &quot;-&quot;??\ _₽_-;_-@_-"/>
    <numFmt numFmtId="189" formatCode="_-* #,##0.0000\ _₽_-;\-* #,##0.0000\ _₽_-;_-* &quot;-&quot;??\ _₽_-;_-@_-"/>
    <numFmt numFmtId="190" formatCode="#,##0.0000_ ;\-#,##0.0000\ 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mbria"/>
      <family val="1"/>
    </font>
    <font>
      <sz val="10"/>
      <name val="Arial"/>
      <family val="2"/>
    </font>
    <font>
      <sz val="8"/>
      <name val="Cambria"/>
      <family val="1"/>
    </font>
    <font>
      <b/>
      <sz val="7"/>
      <name val="Cambria"/>
      <family val="1"/>
    </font>
    <font>
      <b/>
      <vertAlign val="subscript"/>
      <sz val="7"/>
      <name val="Cambria"/>
      <family val="1"/>
    </font>
    <font>
      <b/>
      <sz val="8"/>
      <name val="Cambria"/>
      <family val="1"/>
    </font>
    <font>
      <b/>
      <vertAlign val="subscript"/>
      <sz val="8"/>
      <name val="Cambria"/>
      <family val="1"/>
    </font>
    <font>
      <sz val="7"/>
      <name val="Cambria"/>
      <family val="1"/>
    </font>
    <font>
      <b/>
      <u val="single"/>
      <sz val="8"/>
      <name val="Cambria"/>
      <family val="1"/>
    </font>
    <font>
      <sz val="9"/>
      <name val="Cambria"/>
      <family val="1"/>
    </font>
    <font>
      <b/>
      <u val="single"/>
      <sz val="9"/>
      <name val="Cambria"/>
      <family val="1"/>
    </font>
    <font>
      <b/>
      <sz val="9"/>
      <name val="Cambria"/>
      <family val="1"/>
    </font>
    <font>
      <b/>
      <u val="single"/>
      <sz val="12"/>
      <name val="Cambria"/>
      <family val="1"/>
    </font>
    <font>
      <b/>
      <u val="single"/>
      <sz val="10"/>
      <color indexed="8"/>
      <name val="Cambria"/>
      <family val="1"/>
    </font>
    <font>
      <sz val="7"/>
      <color indexed="8"/>
      <name val="Cambria"/>
      <family val="1"/>
    </font>
    <font>
      <b/>
      <sz val="9"/>
      <color indexed="8"/>
      <name val="Cambria"/>
      <family val="1"/>
    </font>
    <font>
      <sz val="9"/>
      <color indexed="48"/>
      <name val="Cambria"/>
      <family val="1"/>
    </font>
    <font>
      <sz val="7"/>
      <color indexed="48"/>
      <name val="Cambria"/>
      <family val="1"/>
    </font>
    <font>
      <b/>
      <sz val="8"/>
      <color indexed="8"/>
      <name val="Cambria"/>
      <family val="1"/>
    </font>
    <font>
      <i/>
      <u val="single"/>
      <sz val="8"/>
      <color indexed="8"/>
      <name val="Cambria"/>
      <family val="1"/>
    </font>
    <font>
      <b/>
      <vertAlign val="subscript"/>
      <sz val="8"/>
      <color indexed="8"/>
      <name val="Cambria"/>
      <family val="1"/>
    </font>
    <font>
      <sz val="8"/>
      <color indexed="8"/>
      <name val="Cambria"/>
      <family val="1"/>
    </font>
    <font>
      <b/>
      <u val="single"/>
      <sz val="8"/>
      <color indexed="8"/>
      <name val="Cambria"/>
      <family val="1"/>
    </font>
    <font>
      <vertAlign val="subscript"/>
      <sz val="8"/>
      <color indexed="8"/>
      <name val="Cambria"/>
      <family val="1"/>
    </font>
    <font>
      <b/>
      <vertAlign val="superscript"/>
      <sz val="8"/>
      <color indexed="8"/>
      <name val="Cambria"/>
      <family val="1"/>
    </font>
    <font>
      <vertAlign val="superscript"/>
      <sz val="8"/>
      <color indexed="8"/>
      <name val="Cambria"/>
      <family val="1"/>
    </font>
    <font>
      <i/>
      <sz val="8"/>
      <color indexed="8"/>
      <name val="Cambria"/>
      <family val="1"/>
    </font>
    <font>
      <b/>
      <i/>
      <u val="single"/>
      <sz val="8"/>
      <color indexed="8"/>
      <name val="Cambria"/>
      <family val="1"/>
    </font>
    <font>
      <b/>
      <u val="single"/>
      <sz val="12"/>
      <color indexed="8"/>
      <name val="Cambria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u val="single"/>
      <sz val="9"/>
      <color indexed="8"/>
      <name val="Calibri"/>
      <family val="2"/>
    </font>
    <font>
      <u val="single"/>
      <sz val="9"/>
      <color indexed="12"/>
      <name val="Calibri"/>
      <family val="2"/>
    </font>
    <font>
      <sz val="8"/>
      <name val="Calibri"/>
      <family val="2"/>
    </font>
    <font>
      <sz val="8"/>
      <color indexed="48"/>
      <name val="Cambria"/>
      <family val="1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Cambria"/>
      <family val="1"/>
    </font>
    <font>
      <sz val="8"/>
      <color indexed="10"/>
      <name val="Cambria"/>
      <family val="1"/>
    </font>
    <font>
      <sz val="9"/>
      <color indexed="9"/>
      <name val="Cambria"/>
      <family val="1"/>
    </font>
    <font>
      <sz val="11"/>
      <color indexed="53"/>
      <name val="Calibri"/>
      <family val="2"/>
    </font>
    <font>
      <sz val="9"/>
      <color indexed="53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Cambria"/>
      <family val="1"/>
    </font>
    <font>
      <sz val="8"/>
      <color rgb="FFFF0000"/>
      <name val="Cambria"/>
      <family val="1"/>
    </font>
    <font>
      <sz val="9"/>
      <color theme="0"/>
      <name val="Cambria"/>
      <family val="1"/>
    </font>
    <font>
      <sz val="11"/>
      <color theme="9" tint="-0.24997000396251678"/>
      <name val="Calibri"/>
      <family val="2"/>
    </font>
    <font>
      <sz val="9"/>
      <color theme="9" tint="-0.24997000396251678"/>
      <name val="Cambria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6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1" fillId="32" borderId="10" xfId="0" applyFont="1" applyFill="1" applyBorder="1" applyAlignment="1">
      <alignment/>
    </xf>
    <xf numFmtId="0" fontId="20" fillId="0" borderId="11" xfId="0" applyFont="1" applyBorder="1" applyAlignment="1" applyProtection="1">
      <alignment horizontal="center" vertical="center" wrapText="1"/>
      <protection hidden="1"/>
    </xf>
    <xf numFmtId="0" fontId="20" fillId="5" borderId="12" xfId="0" applyFont="1" applyFill="1" applyBorder="1" applyAlignment="1" applyProtection="1">
      <alignment vertical="center"/>
      <protection hidden="1"/>
    </xf>
    <xf numFmtId="0" fontId="20" fillId="5" borderId="12" xfId="0" applyFont="1" applyFill="1" applyBorder="1" applyAlignment="1" applyProtection="1">
      <alignment horizontal="center" vertical="center"/>
      <protection hidden="1"/>
    </xf>
    <xf numFmtId="0" fontId="23" fillId="0" borderId="13" xfId="0" applyFont="1" applyBorder="1" applyAlignment="1" applyProtection="1">
      <alignment horizontal="right" vertical="center"/>
      <protection hidden="1"/>
    </xf>
    <xf numFmtId="0" fontId="23" fillId="0" borderId="13" xfId="0" applyFont="1" applyBorder="1" applyAlignment="1" applyProtection="1">
      <alignment horizontal="center" vertical="center"/>
      <protection hidden="1"/>
    </xf>
    <xf numFmtId="0" fontId="20" fillId="5" borderId="13" xfId="0" applyFont="1" applyFill="1" applyBorder="1" applyAlignment="1" applyProtection="1">
      <alignment horizontal="right" vertical="center"/>
      <protection hidden="1"/>
    </xf>
    <xf numFmtId="0" fontId="20" fillId="5" borderId="13" xfId="0" applyFont="1" applyFill="1" applyBorder="1" applyAlignment="1" applyProtection="1">
      <alignment horizontal="center" vertical="center"/>
      <protection hidden="1"/>
    </xf>
    <xf numFmtId="0" fontId="23" fillId="0" borderId="14" xfId="0" applyFont="1" applyBorder="1" applyAlignment="1" applyProtection="1">
      <alignment horizontal="right" vertical="center"/>
      <protection hidden="1"/>
    </xf>
    <xf numFmtId="0" fontId="23" fillId="0" borderId="14" xfId="0" applyFont="1" applyBorder="1" applyAlignment="1" applyProtection="1">
      <alignment horizontal="center" vertical="center"/>
      <protection hidden="1"/>
    </xf>
    <xf numFmtId="0" fontId="23" fillId="0" borderId="12" xfId="0" applyFont="1" applyBorder="1" applyAlignment="1" applyProtection="1">
      <alignment horizontal="right" vertical="center"/>
      <protection hidden="1"/>
    </xf>
    <xf numFmtId="0" fontId="23" fillId="0" borderId="15" xfId="0" applyFont="1" applyBorder="1" applyAlignment="1" applyProtection="1">
      <alignment horizontal="center" vertical="center"/>
      <protection hidden="1"/>
    </xf>
    <xf numFmtId="0" fontId="23" fillId="0" borderId="12" xfId="0" applyFont="1" applyBorder="1" applyAlignment="1" applyProtection="1">
      <alignment horizontal="center" vertical="center"/>
      <protection hidden="1"/>
    </xf>
    <xf numFmtId="4" fontId="23" fillId="0" borderId="16" xfId="0" applyNumberFormat="1" applyFont="1" applyBorder="1" applyAlignment="1" applyProtection="1">
      <alignment horizontal="center" vertical="center"/>
      <protection hidden="1"/>
    </xf>
    <xf numFmtId="4" fontId="23" fillId="0" borderId="11" xfId="0" applyNumberFormat="1" applyFont="1" applyBorder="1" applyAlignment="1" applyProtection="1">
      <alignment horizontal="center" vertical="center"/>
      <protection hidden="1"/>
    </xf>
    <xf numFmtId="0" fontId="28" fillId="5" borderId="13" xfId="0" applyFont="1" applyFill="1" applyBorder="1" applyAlignment="1" applyProtection="1">
      <alignment horizontal="right" vertical="center"/>
      <protection hidden="1"/>
    </xf>
    <xf numFmtId="0" fontId="23" fillId="5" borderId="13" xfId="0" applyFont="1" applyFill="1" applyBorder="1" applyAlignment="1" applyProtection="1">
      <alignment/>
      <protection hidden="1"/>
    </xf>
    <xf numFmtId="0" fontId="23" fillId="5" borderId="13" xfId="0" applyFont="1" applyFill="1" applyBorder="1" applyAlignment="1" applyProtection="1">
      <alignment horizontal="center" vertical="center"/>
      <protection hidden="1"/>
    </xf>
    <xf numFmtId="0" fontId="23" fillId="5" borderId="10" xfId="0" applyFont="1" applyFill="1" applyBorder="1" applyAlignment="1" applyProtection="1">
      <alignment horizontal="center" vertical="center"/>
      <protection hidden="1"/>
    </xf>
    <xf numFmtId="0" fontId="20" fillId="0" borderId="17" xfId="0" applyFont="1" applyBorder="1" applyAlignment="1" applyProtection="1">
      <alignment horizontal="center" vertical="center"/>
      <protection hidden="1"/>
    </xf>
    <xf numFmtId="180" fontId="23" fillId="0" borderId="10" xfId="0" applyNumberFormat="1" applyFont="1" applyBorder="1" applyAlignment="1" applyProtection="1">
      <alignment horizontal="center" vertical="center"/>
      <protection hidden="1"/>
    </xf>
    <xf numFmtId="180" fontId="20" fillId="5" borderId="10" xfId="0" applyNumberFormat="1" applyFont="1" applyFill="1" applyBorder="1" applyAlignment="1" applyProtection="1">
      <alignment horizontal="right" vertical="center"/>
      <protection hidden="1"/>
    </xf>
    <xf numFmtId="180" fontId="23" fillId="0" borderId="11" xfId="0" applyNumberFormat="1" applyFont="1" applyBorder="1" applyAlignment="1" applyProtection="1">
      <alignment horizontal="center" vertical="center"/>
      <protection hidden="1"/>
    </xf>
    <xf numFmtId="180" fontId="23" fillId="0" borderId="15" xfId="0" applyNumberFormat="1" applyFont="1" applyBorder="1" applyAlignment="1" applyProtection="1">
      <alignment horizontal="right" vertical="center"/>
      <protection hidden="1"/>
    </xf>
    <xf numFmtId="180" fontId="23" fillId="0" borderId="15" xfId="0" applyNumberFormat="1" applyFont="1" applyBorder="1" applyAlignment="1" applyProtection="1">
      <alignment/>
      <protection hidden="1"/>
    </xf>
    <xf numFmtId="180" fontId="23" fillId="0" borderId="12" xfId="0" applyNumberFormat="1" applyFont="1" applyBorder="1" applyAlignment="1" applyProtection="1">
      <alignment horizontal="center" vertical="center"/>
      <protection hidden="1"/>
    </xf>
    <xf numFmtId="180" fontId="23" fillId="0" borderId="16" xfId="0" applyNumberFormat="1" applyFont="1" applyBorder="1" applyAlignment="1" applyProtection="1">
      <alignment horizontal="center" vertical="center"/>
      <protection hidden="1"/>
    </xf>
    <xf numFmtId="180" fontId="23" fillId="0" borderId="14" xfId="0" applyNumberFormat="1" applyFont="1" applyBorder="1" applyAlignment="1" applyProtection="1">
      <alignment horizontal="right" vertical="center"/>
      <protection hidden="1"/>
    </xf>
    <xf numFmtId="180" fontId="23" fillId="0" borderId="14" xfId="0" applyNumberFormat="1" applyFont="1" applyBorder="1" applyAlignment="1" applyProtection="1">
      <alignment/>
      <protection hidden="1"/>
    </xf>
    <xf numFmtId="180" fontId="23" fillId="0" borderId="14" xfId="0" applyNumberFormat="1" applyFont="1" applyBorder="1" applyAlignment="1" applyProtection="1">
      <alignment horizontal="center" vertical="center"/>
      <protection hidden="1"/>
    </xf>
    <xf numFmtId="180" fontId="23" fillId="0" borderId="12" xfId="0" applyNumberFormat="1" applyFont="1" applyBorder="1" applyAlignment="1" applyProtection="1">
      <alignment horizontal="right" vertical="center"/>
      <protection hidden="1"/>
    </xf>
    <xf numFmtId="180" fontId="23" fillId="0" borderId="13" xfId="0" applyNumberFormat="1" applyFont="1" applyBorder="1" applyAlignment="1" applyProtection="1">
      <alignment horizontal="right" vertical="center"/>
      <protection hidden="1"/>
    </xf>
    <xf numFmtId="180" fontId="23" fillId="0" borderId="13" xfId="0" applyNumberFormat="1" applyFont="1" applyBorder="1" applyAlignment="1" applyProtection="1">
      <alignment horizontal="center" vertical="center"/>
      <protection hidden="1"/>
    </xf>
    <xf numFmtId="180" fontId="23" fillId="33" borderId="10" xfId="0" applyNumberFormat="1" applyFont="1" applyFill="1" applyBorder="1" applyAlignment="1" applyProtection="1">
      <alignment horizontal="center" vertical="center"/>
      <protection hidden="1"/>
    </xf>
    <xf numFmtId="180" fontId="4" fillId="33" borderId="13" xfId="0" applyNumberFormat="1" applyFont="1" applyFill="1" applyBorder="1" applyAlignment="1" applyProtection="1">
      <alignment horizontal="center" vertical="center"/>
      <protection hidden="1"/>
    </xf>
    <xf numFmtId="180" fontId="4" fillId="33" borderId="14" xfId="0" applyNumberFormat="1" applyFont="1" applyFill="1" applyBorder="1" applyAlignment="1" applyProtection="1">
      <alignment horizontal="center" vertical="center"/>
      <protection hidden="1"/>
    </xf>
    <xf numFmtId="4" fontId="4" fillId="33" borderId="14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Alignment="1">
      <alignment/>
    </xf>
    <xf numFmtId="0" fontId="18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>
      <alignment horizontal="left" vertical="center"/>
    </xf>
    <xf numFmtId="0" fontId="2" fillId="33" borderId="18" xfId="0" applyFont="1" applyFill="1" applyBorder="1" applyAlignment="1">
      <alignment horizontal="center" vertical="center" textRotation="90" wrapText="1"/>
    </xf>
    <xf numFmtId="0" fontId="2" fillId="33" borderId="19" xfId="0" applyFont="1" applyFill="1" applyBorder="1" applyAlignment="1">
      <alignment horizontal="center" vertical="center" textRotation="90" wrapText="1"/>
    </xf>
    <xf numFmtId="0" fontId="2" fillId="33" borderId="20" xfId="0" applyFont="1" applyFill="1" applyBorder="1" applyAlignment="1">
      <alignment horizontal="center" vertical="center" textRotation="90" wrapText="1"/>
    </xf>
    <xf numFmtId="0" fontId="18" fillId="33" borderId="21" xfId="0" applyFont="1" applyFill="1" applyBorder="1" applyAlignment="1" applyProtection="1">
      <alignment horizontal="center" vertical="center"/>
      <protection locked="0"/>
    </xf>
    <xf numFmtId="0" fontId="18" fillId="33" borderId="22" xfId="0" applyFont="1" applyFill="1" applyBorder="1" applyAlignment="1" applyProtection="1">
      <alignment horizontal="center" vertical="center"/>
      <protection locked="0"/>
    </xf>
    <xf numFmtId="0" fontId="18" fillId="33" borderId="23" xfId="0" applyFont="1" applyFill="1" applyBorder="1" applyAlignment="1" applyProtection="1">
      <alignment horizontal="center" vertical="center"/>
      <protection locked="0"/>
    </xf>
    <xf numFmtId="0" fontId="16" fillId="33" borderId="18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16" fillId="33" borderId="24" xfId="0" applyFont="1" applyFill="1" applyBorder="1" applyAlignment="1">
      <alignment vertical="center"/>
    </xf>
    <xf numFmtId="0" fontId="17" fillId="33" borderId="13" xfId="0" applyFont="1" applyFill="1" applyBorder="1" applyAlignment="1" applyProtection="1">
      <alignment horizontal="center" vertical="center"/>
      <protection hidden="1"/>
    </xf>
    <xf numFmtId="178" fontId="11" fillId="33" borderId="25" xfId="0" applyNumberFormat="1" applyFont="1" applyFill="1" applyBorder="1" applyAlignment="1" applyProtection="1">
      <alignment horizontal="center" vertical="center"/>
      <protection locked="0"/>
    </xf>
    <xf numFmtId="0" fontId="11" fillId="33" borderId="26" xfId="0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33" borderId="15" xfId="0" applyFont="1" applyFill="1" applyBorder="1" applyAlignment="1" applyProtection="1">
      <alignment horizontal="center" vertical="center"/>
      <protection locked="0"/>
    </xf>
    <xf numFmtId="178" fontId="11" fillId="33" borderId="26" xfId="0" applyNumberFormat="1" applyFont="1" applyFill="1" applyBorder="1" applyAlignment="1" applyProtection="1">
      <alignment horizontal="center" vertical="center"/>
      <protection locked="0"/>
    </xf>
    <xf numFmtId="0" fontId="78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27" xfId="53" applyFont="1" applyFill="1" applyBorder="1" applyAlignment="1" applyProtection="1">
      <alignment horizontal="center" vertical="center" wrapText="1"/>
      <protection hidden="1"/>
    </xf>
    <xf numFmtId="0" fontId="9" fillId="33" borderId="18" xfId="53" applyFont="1" applyFill="1" applyBorder="1" applyAlignment="1" applyProtection="1">
      <alignment horizontal="center" vertical="center" textRotation="90" wrapText="1"/>
      <protection hidden="1"/>
    </xf>
    <xf numFmtId="0" fontId="9" fillId="33" borderId="20" xfId="53" applyFont="1" applyFill="1" applyBorder="1" applyAlignment="1" applyProtection="1">
      <alignment horizontal="center" vertical="center" textRotation="90" wrapText="1"/>
      <protection hidden="1"/>
    </xf>
    <xf numFmtId="0" fontId="5" fillId="33" borderId="25" xfId="53" applyFont="1" applyFill="1" applyBorder="1" applyAlignment="1">
      <alignment horizontal="center" vertical="center"/>
      <protection/>
    </xf>
    <xf numFmtId="0" fontId="9" fillId="33" borderId="15" xfId="53" applyFont="1" applyFill="1" applyBorder="1" applyAlignment="1">
      <alignment horizontal="right" vertical="center" wrapText="1"/>
      <protection/>
    </xf>
    <xf numFmtId="176" fontId="19" fillId="33" borderId="25" xfId="53" applyNumberFormat="1" applyFont="1" applyFill="1" applyBorder="1" applyAlignment="1" applyProtection="1">
      <alignment horizontal="center" vertical="center" wrapText="1"/>
      <protection locked="0"/>
    </xf>
    <xf numFmtId="176" fontId="19" fillId="33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33" borderId="28" xfId="53" applyFont="1" applyFill="1" applyBorder="1" applyAlignment="1">
      <alignment horizontal="center" vertical="center"/>
      <protection/>
    </xf>
    <xf numFmtId="0" fontId="9" fillId="33" borderId="13" xfId="53" applyFont="1" applyFill="1" applyBorder="1" applyAlignment="1">
      <alignment horizontal="right" vertical="center" wrapText="1"/>
      <protection/>
    </xf>
    <xf numFmtId="176" fontId="19" fillId="33" borderId="28" xfId="53" applyNumberFormat="1" applyFont="1" applyFill="1" applyBorder="1" applyAlignment="1" applyProtection="1">
      <alignment horizontal="center" vertical="center" wrapText="1"/>
      <protection locked="0"/>
    </xf>
    <xf numFmtId="0" fontId="9" fillId="33" borderId="13" xfId="53" applyFont="1" applyFill="1" applyBorder="1" applyAlignment="1">
      <alignment horizontal="right" vertical="center"/>
      <protection/>
    </xf>
    <xf numFmtId="0" fontId="9" fillId="33" borderId="13" xfId="53" applyFont="1" applyFill="1" applyBorder="1" applyAlignment="1">
      <alignment vertical="center"/>
      <protection/>
    </xf>
    <xf numFmtId="0" fontId="5" fillId="33" borderId="29" xfId="53" applyFont="1" applyFill="1" applyBorder="1" applyAlignment="1">
      <alignment horizontal="center" vertical="center"/>
      <protection/>
    </xf>
    <xf numFmtId="0" fontId="9" fillId="33" borderId="30" xfId="53" applyFont="1" applyFill="1" applyBorder="1" applyAlignment="1">
      <alignment vertical="center"/>
      <protection/>
    </xf>
    <xf numFmtId="175" fontId="5" fillId="33" borderId="18" xfId="53" applyNumberFormat="1" applyFont="1" applyFill="1" applyBorder="1" applyAlignment="1" applyProtection="1">
      <alignment horizontal="center"/>
      <protection hidden="1"/>
    </xf>
    <xf numFmtId="175" fontId="5" fillId="33" borderId="20" xfId="53" applyNumberFormat="1" applyFont="1" applyFill="1" applyBorder="1" applyAlignment="1" applyProtection="1">
      <alignment horizontal="center"/>
      <protection hidden="1"/>
    </xf>
    <xf numFmtId="0" fontId="4" fillId="33" borderId="0" xfId="53" applyFont="1" applyFill="1">
      <alignment/>
      <protection/>
    </xf>
    <xf numFmtId="0" fontId="4" fillId="33" borderId="27" xfId="53" applyFont="1" applyFill="1" applyBorder="1" applyAlignment="1" applyProtection="1">
      <alignment horizontal="center" vertical="center" wrapText="1"/>
      <protection hidden="1"/>
    </xf>
    <xf numFmtId="0" fontId="4" fillId="33" borderId="18" xfId="53" applyFont="1" applyFill="1" applyBorder="1" applyAlignment="1" applyProtection="1">
      <alignment horizontal="center" vertical="center" textRotation="90" wrapText="1"/>
      <protection hidden="1"/>
    </xf>
    <xf numFmtId="0" fontId="4" fillId="33" borderId="20" xfId="53" applyFont="1" applyFill="1" applyBorder="1" applyAlignment="1" applyProtection="1">
      <alignment horizontal="center" vertical="center" textRotation="90" wrapText="1"/>
      <protection hidden="1"/>
    </xf>
    <xf numFmtId="0" fontId="7" fillId="33" borderId="25" xfId="53" applyFont="1" applyFill="1" applyBorder="1" applyAlignment="1">
      <alignment horizontal="center" vertical="center"/>
      <protection/>
    </xf>
    <xf numFmtId="0" fontId="4" fillId="33" borderId="15" xfId="53" applyFont="1" applyFill="1" applyBorder="1" applyAlignment="1">
      <alignment horizontal="right" vertical="center" wrapText="1"/>
      <protection/>
    </xf>
    <xf numFmtId="176" fontId="37" fillId="33" borderId="25" xfId="53" applyNumberFormat="1" applyFont="1" applyFill="1" applyBorder="1" applyAlignment="1" applyProtection="1">
      <alignment horizontal="center" vertical="center" wrapText="1"/>
      <protection locked="0"/>
    </xf>
    <xf numFmtId="176" fontId="37" fillId="33" borderId="26" xfId="53" applyNumberFormat="1" applyFont="1" applyFill="1" applyBorder="1" applyAlignment="1" applyProtection="1">
      <alignment horizontal="center" vertical="center" wrapText="1"/>
      <protection locked="0"/>
    </xf>
    <xf numFmtId="0" fontId="7" fillId="33" borderId="28" xfId="53" applyFont="1" applyFill="1" applyBorder="1" applyAlignment="1">
      <alignment horizontal="center" vertical="center"/>
      <protection/>
    </xf>
    <xf numFmtId="0" fontId="4" fillId="33" borderId="13" xfId="53" applyFont="1" applyFill="1" applyBorder="1" applyAlignment="1">
      <alignment horizontal="right" vertical="center" wrapText="1"/>
      <protection/>
    </xf>
    <xf numFmtId="176" fontId="37" fillId="33" borderId="28" xfId="53" applyNumberFormat="1" applyFont="1" applyFill="1" applyBorder="1" applyAlignment="1" applyProtection="1">
      <alignment horizontal="center" vertical="center" wrapText="1"/>
      <protection locked="0"/>
    </xf>
    <xf numFmtId="0" fontId="4" fillId="33" borderId="13" xfId="53" applyFont="1" applyFill="1" applyBorder="1" applyAlignment="1">
      <alignment horizontal="right" vertical="center"/>
      <protection/>
    </xf>
    <xf numFmtId="179" fontId="0" fillId="33" borderId="0" xfId="0" applyNumberFormat="1" applyFill="1" applyAlignment="1">
      <alignment/>
    </xf>
    <xf numFmtId="0" fontId="4" fillId="33" borderId="13" xfId="53" applyFont="1" applyFill="1" applyBorder="1" applyAlignment="1">
      <alignment vertical="center"/>
      <protection/>
    </xf>
    <xf numFmtId="0" fontId="7" fillId="33" borderId="29" xfId="53" applyFont="1" applyFill="1" applyBorder="1" applyAlignment="1">
      <alignment horizontal="center" vertical="center"/>
      <protection/>
    </xf>
    <xf numFmtId="0" fontId="4" fillId="33" borderId="30" xfId="53" applyFont="1" applyFill="1" applyBorder="1" applyAlignment="1">
      <alignment vertical="center"/>
      <protection/>
    </xf>
    <xf numFmtId="175" fontId="7" fillId="33" borderId="18" xfId="53" applyNumberFormat="1" applyFont="1" applyFill="1" applyBorder="1" applyAlignment="1" applyProtection="1">
      <alignment horizontal="center"/>
      <protection hidden="1"/>
    </xf>
    <xf numFmtId="180" fontId="4" fillId="33" borderId="12" xfId="0" applyNumberFormat="1" applyFont="1" applyFill="1" applyBorder="1" applyAlignment="1" applyProtection="1">
      <alignment horizontal="center" vertical="center"/>
      <protection hidden="1"/>
    </xf>
    <xf numFmtId="175" fontId="76" fillId="33" borderId="0" xfId="0" applyNumberFormat="1" applyFont="1" applyFill="1" applyAlignment="1">
      <alignment/>
    </xf>
    <xf numFmtId="180" fontId="7" fillId="34" borderId="12" xfId="0" applyNumberFormat="1" applyFont="1" applyFill="1" applyBorder="1" applyAlignment="1" applyProtection="1">
      <alignment horizontal="center" vertical="center"/>
      <protection hidden="1"/>
    </xf>
    <xf numFmtId="180" fontId="7" fillId="34" borderId="13" xfId="0" applyNumberFormat="1" applyFont="1" applyFill="1" applyBorder="1" applyAlignment="1" applyProtection="1">
      <alignment horizontal="center" vertical="center"/>
      <protection hidden="1"/>
    </xf>
    <xf numFmtId="175" fontId="79" fillId="34" borderId="13" xfId="0" applyNumberFormat="1" applyFont="1" applyFill="1" applyBorder="1" applyAlignment="1" applyProtection="1">
      <alignment horizontal="center" vertical="center"/>
      <protection hidden="1"/>
    </xf>
    <xf numFmtId="4" fontId="4" fillId="34" borderId="13" xfId="0" applyNumberFormat="1" applyFont="1" applyFill="1" applyBorder="1" applyAlignment="1" applyProtection="1">
      <alignment horizontal="center" vertical="center"/>
      <protection hidden="1"/>
    </xf>
    <xf numFmtId="2" fontId="11" fillId="33" borderId="25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/>
    </xf>
    <xf numFmtId="180" fontId="61" fillId="0" borderId="0" xfId="0" applyNumberFormat="1" applyFont="1" applyAlignment="1">
      <alignment/>
    </xf>
    <xf numFmtId="0" fontId="76" fillId="0" borderId="0" xfId="0" applyFont="1" applyAlignment="1">
      <alignment/>
    </xf>
    <xf numFmtId="4" fontId="76" fillId="0" borderId="0" xfId="0" applyNumberFormat="1" applyFont="1" applyAlignment="1">
      <alignment/>
    </xf>
    <xf numFmtId="183" fontId="76" fillId="0" borderId="0" xfId="0" applyNumberFormat="1" applyFont="1" applyAlignment="1">
      <alignment/>
    </xf>
    <xf numFmtId="0" fontId="9" fillId="33" borderId="27" xfId="53" applyFont="1" applyFill="1" applyBorder="1" applyAlignment="1" applyProtection="1">
      <alignment horizontal="center" vertical="center" wrapText="1"/>
      <protection hidden="1"/>
    </xf>
    <xf numFmtId="0" fontId="80" fillId="33" borderId="0" xfId="0" applyFont="1" applyFill="1" applyAlignment="1">
      <alignment/>
    </xf>
    <xf numFmtId="0" fontId="61" fillId="35" borderId="0" xfId="0" applyFont="1" applyFill="1" applyAlignment="1">
      <alignment/>
    </xf>
    <xf numFmtId="0" fontId="81" fillId="0" borderId="0" xfId="0" applyFont="1" applyAlignment="1">
      <alignment/>
    </xf>
    <xf numFmtId="0" fontId="81" fillId="0" borderId="0" xfId="0" applyFont="1" applyAlignment="1">
      <alignment/>
    </xf>
    <xf numFmtId="190" fontId="81" fillId="0" borderId="0" xfId="0" applyNumberFormat="1" applyFont="1" applyAlignment="1">
      <alignment horizontal="right"/>
    </xf>
    <xf numFmtId="2" fontId="81" fillId="0" borderId="0" xfId="0" applyNumberFormat="1" applyFont="1" applyAlignment="1">
      <alignment/>
    </xf>
    <xf numFmtId="0" fontId="82" fillId="33" borderId="0" xfId="0" applyFont="1" applyFill="1" applyAlignment="1">
      <alignment/>
    </xf>
    <xf numFmtId="178" fontId="82" fillId="33" borderId="0" xfId="0" applyNumberFormat="1" applyFont="1" applyFill="1" applyAlignment="1">
      <alignment/>
    </xf>
    <xf numFmtId="2" fontId="82" fillId="33" borderId="0" xfId="0" applyNumberFormat="1" applyFont="1" applyFill="1" applyAlignment="1">
      <alignment/>
    </xf>
    <xf numFmtId="4" fontId="79" fillId="33" borderId="14" xfId="0" applyNumberFormat="1" applyFont="1" applyFill="1" applyBorder="1" applyAlignment="1" applyProtection="1">
      <alignment horizontal="center" vertical="center"/>
      <protection hidden="1"/>
    </xf>
    <xf numFmtId="4" fontId="79" fillId="34" borderId="13" xfId="0" applyNumberFormat="1" applyFont="1" applyFill="1" applyBorder="1" applyAlignment="1" applyProtection="1">
      <alignment horizontal="center" vertical="center"/>
      <protection hidden="1"/>
    </xf>
    <xf numFmtId="175" fontId="79" fillId="33" borderId="13" xfId="0" applyNumberFormat="1" applyFont="1" applyFill="1" applyBorder="1" applyAlignment="1" applyProtection="1">
      <alignment horizontal="center" vertical="center"/>
      <protection hidden="1"/>
    </xf>
    <xf numFmtId="175" fontId="79" fillId="0" borderId="10" xfId="0" applyNumberFormat="1" applyFont="1" applyBorder="1" applyAlignment="1" applyProtection="1">
      <alignment horizontal="center" vertical="center"/>
      <protection hidden="1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5" fillId="0" borderId="0" xfId="42" applyFont="1" applyAlignment="1" applyProtection="1">
      <alignment horizontal="center" vertical="center"/>
      <protection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2" fillId="33" borderId="25" xfId="0" applyFont="1" applyFill="1" applyBorder="1" applyAlignment="1">
      <alignment horizontal="center" vertical="center" textRotation="90" wrapText="1"/>
    </xf>
    <xf numFmtId="0" fontId="2" fillId="33" borderId="31" xfId="0" applyFont="1" applyFill="1" applyBorder="1" applyAlignment="1">
      <alignment horizontal="center" vertical="center" textRotation="90" wrapText="1"/>
    </xf>
    <xf numFmtId="0" fontId="2" fillId="33" borderId="32" xfId="0" applyFont="1" applyFill="1" applyBorder="1" applyAlignment="1">
      <alignment horizontal="center" vertical="center" textRotation="90" wrapText="1"/>
    </xf>
    <xf numFmtId="0" fontId="2" fillId="33" borderId="33" xfId="0" applyFont="1" applyFill="1" applyBorder="1" applyAlignment="1">
      <alignment horizontal="center" vertical="center" textRotation="90" wrapText="1"/>
    </xf>
    <xf numFmtId="0" fontId="2" fillId="33" borderId="26" xfId="0" applyFont="1" applyFill="1" applyBorder="1" applyAlignment="1">
      <alignment horizontal="center" vertical="center" textRotation="90" wrapText="1"/>
    </xf>
    <xf numFmtId="0" fontId="2" fillId="33" borderId="34" xfId="0" applyFont="1" applyFill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horizontal="center" vertical="center" textRotation="90" wrapText="1"/>
    </xf>
    <xf numFmtId="0" fontId="2" fillId="33" borderId="30" xfId="0" applyFont="1" applyFill="1" applyBorder="1" applyAlignment="1">
      <alignment horizontal="center" vertical="center" textRotation="90" wrapText="1"/>
    </xf>
    <xf numFmtId="0" fontId="2" fillId="33" borderId="18" xfId="0" applyFont="1" applyFill="1" applyBorder="1" applyAlignment="1">
      <alignment horizontal="justify" vertical="center"/>
    </xf>
    <xf numFmtId="0" fontId="2" fillId="33" borderId="19" xfId="0" applyFont="1" applyFill="1" applyBorder="1" applyAlignment="1">
      <alignment horizontal="justify" vertical="center"/>
    </xf>
    <xf numFmtId="0" fontId="2" fillId="33" borderId="20" xfId="0" applyFont="1" applyFill="1" applyBorder="1" applyAlignment="1">
      <alignment horizontal="justify" vertical="center"/>
    </xf>
    <xf numFmtId="0" fontId="15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13" xfId="0" applyFont="1" applyFill="1" applyBorder="1" applyAlignment="1">
      <alignment horizontal="center" vertical="center" textRotation="90" wrapText="1"/>
    </xf>
    <xf numFmtId="0" fontId="2" fillId="33" borderId="14" xfId="0" applyFont="1" applyFill="1" applyBorder="1" applyAlignment="1">
      <alignment horizontal="center" vertical="center" textRotation="90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/>
    </xf>
    <xf numFmtId="0" fontId="18" fillId="33" borderId="0" xfId="0" applyFont="1" applyFill="1" applyAlignment="1" applyProtection="1">
      <alignment horizontal="justify" vertical="center"/>
      <protection locked="0"/>
    </xf>
    <xf numFmtId="0" fontId="2" fillId="33" borderId="0" xfId="0" applyFont="1" applyFill="1" applyAlignment="1">
      <alignment horizontal="justify" vertical="center"/>
    </xf>
    <xf numFmtId="0" fontId="15" fillId="33" borderId="39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2" xfId="0" applyFont="1" applyFill="1" applyBorder="1" applyAlignment="1" applyProtection="1">
      <alignment horizontal="center"/>
      <protection hidden="1"/>
    </xf>
    <xf numFmtId="0" fontId="2" fillId="33" borderId="40" xfId="0" applyFont="1" applyFill="1" applyBorder="1" applyAlignment="1" applyProtection="1">
      <alignment horizontal="center"/>
      <protection hidden="1"/>
    </xf>
    <xf numFmtId="0" fontId="2" fillId="33" borderId="33" xfId="0" applyFont="1" applyFill="1" applyBorder="1" applyAlignment="1" applyProtection="1">
      <alignment horizontal="center"/>
      <protection hidden="1"/>
    </xf>
    <xf numFmtId="0" fontId="23" fillId="10" borderId="27" xfId="0" applyFont="1" applyFill="1" applyBorder="1" applyAlignment="1" applyProtection="1">
      <alignment horizontal="left" vertical="center" wrapText="1"/>
      <protection hidden="1"/>
    </xf>
    <xf numFmtId="0" fontId="23" fillId="10" borderId="41" xfId="0" applyFont="1" applyFill="1" applyBorder="1" applyAlignment="1" applyProtection="1">
      <alignment horizontal="left" vertical="center" wrapText="1"/>
      <protection hidden="1"/>
    </xf>
    <xf numFmtId="0" fontId="21" fillId="36" borderId="18" xfId="0" applyFont="1" applyFill="1" applyBorder="1" applyAlignment="1" applyProtection="1">
      <alignment horizontal="center" vertical="center"/>
      <protection hidden="1"/>
    </xf>
    <xf numFmtId="0" fontId="21" fillId="36" borderId="19" xfId="0" applyFont="1" applyFill="1" applyBorder="1" applyAlignment="1" applyProtection="1">
      <alignment horizontal="center" vertical="center"/>
      <protection hidden="1"/>
    </xf>
    <xf numFmtId="0" fontId="24" fillId="37" borderId="27" xfId="0" applyFont="1" applyFill="1" applyBorder="1" applyAlignment="1" applyProtection="1">
      <alignment horizontal="left" vertical="center"/>
      <protection hidden="1"/>
    </xf>
    <xf numFmtId="0" fontId="24" fillId="37" borderId="41" xfId="0" applyFont="1" applyFill="1" applyBorder="1" applyAlignment="1" applyProtection="1">
      <alignment horizontal="left" vertical="center"/>
      <protection hidden="1"/>
    </xf>
    <xf numFmtId="180" fontId="23" fillId="10" borderId="27" xfId="0" applyNumberFormat="1" applyFont="1" applyFill="1" applyBorder="1" applyAlignment="1" applyProtection="1">
      <alignment horizontal="left" vertical="center" wrapText="1"/>
      <protection hidden="1"/>
    </xf>
    <xf numFmtId="180" fontId="23" fillId="10" borderId="41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20" fillId="0" borderId="14" xfId="0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 textRotation="90"/>
      <protection hidden="1"/>
    </xf>
    <xf numFmtId="0" fontId="20" fillId="0" borderId="14" xfId="0" applyFont="1" applyBorder="1" applyAlignment="1" applyProtection="1">
      <alignment horizontal="center" vertical="center" textRotation="90"/>
      <protection hidden="1"/>
    </xf>
    <xf numFmtId="0" fontId="20" fillId="0" borderId="12" xfId="0" applyFont="1" applyBorder="1" applyAlignment="1" applyProtection="1">
      <alignment horizontal="center" vertical="center" wrapText="1"/>
      <protection hidden="1"/>
    </xf>
    <xf numFmtId="0" fontId="20" fillId="0" borderId="14" xfId="0" applyFont="1" applyBorder="1" applyAlignment="1" applyProtection="1">
      <alignment horizontal="center" vertical="center" wrapText="1"/>
      <protection hidden="1"/>
    </xf>
    <xf numFmtId="175" fontId="7" fillId="33" borderId="12" xfId="0" applyNumberFormat="1" applyFont="1" applyFill="1" applyBorder="1" applyAlignment="1" applyProtection="1">
      <alignment horizontal="center" vertical="center" textRotation="90" wrapText="1"/>
      <protection hidden="1"/>
    </xf>
    <xf numFmtId="175" fontId="7" fillId="33" borderId="14" xfId="0" applyNumberFormat="1" applyFont="1" applyFill="1" applyBorder="1" applyAlignment="1" applyProtection="1">
      <alignment horizontal="center" vertical="center" textRotation="90" wrapText="1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21" fillId="36" borderId="27" xfId="0" applyFont="1" applyFill="1" applyBorder="1" applyAlignment="1" applyProtection="1">
      <alignment horizontal="center" vertical="center"/>
      <protection hidden="1"/>
    </xf>
    <xf numFmtId="0" fontId="21" fillId="36" borderId="41" xfId="0" applyFont="1" applyFill="1" applyBorder="1" applyAlignment="1" applyProtection="1">
      <alignment horizontal="center" vertical="center"/>
      <protection hidden="1"/>
    </xf>
    <xf numFmtId="0" fontId="9" fillId="33" borderId="27" xfId="53" applyFont="1" applyFill="1" applyBorder="1" applyAlignment="1" applyProtection="1">
      <alignment horizontal="center" vertical="center" wrapText="1"/>
      <protection hidden="1"/>
    </xf>
    <xf numFmtId="0" fontId="9" fillId="33" borderId="42" xfId="53" applyFont="1" applyFill="1" applyBorder="1" applyAlignment="1" applyProtection="1">
      <alignment horizontal="center" vertical="center" wrapText="1"/>
      <protection hidden="1"/>
    </xf>
    <xf numFmtId="0" fontId="11" fillId="33" borderId="43" xfId="53" applyFont="1" applyFill="1" applyBorder="1" applyAlignment="1" applyProtection="1">
      <alignment horizontal="center" vertical="center" wrapText="1"/>
      <protection hidden="1"/>
    </xf>
    <xf numFmtId="0" fontId="11" fillId="33" borderId="44" xfId="53" applyFont="1" applyFill="1" applyBorder="1" applyAlignment="1" applyProtection="1">
      <alignment horizontal="center" vertical="center" wrapText="1"/>
      <protection hidden="1"/>
    </xf>
    <xf numFmtId="0" fontId="11" fillId="33" borderId="45" xfId="53" applyFont="1" applyFill="1" applyBorder="1" applyAlignment="1" applyProtection="1">
      <alignment horizontal="center" vertical="center" wrapText="1"/>
      <protection hidden="1"/>
    </xf>
    <xf numFmtId="0" fontId="11" fillId="33" borderId="46" xfId="53" applyFont="1" applyFill="1" applyBorder="1" applyAlignment="1" applyProtection="1">
      <alignment horizontal="center" vertical="center" wrapText="1"/>
      <protection hidden="1"/>
    </xf>
    <xf numFmtId="0" fontId="11" fillId="33" borderId="39" xfId="53" applyFont="1" applyFill="1" applyBorder="1" applyAlignment="1" applyProtection="1">
      <alignment horizontal="center" vertical="center" wrapText="1"/>
      <protection hidden="1"/>
    </xf>
    <xf numFmtId="0" fontId="11" fillId="33" borderId="47" xfId="53" applyFont="1" applyFill="1" applyBorder="1" applyAlignment="1" applyProtection="1">
      <alignment horizontal="center" vertical="center" wrapText="1"/>
      <protection hidden="1"/>
    </xf>
    <xf numFmtId="0" fontId="14" fillId="33" borderId="0" xfId="53" applyFont="1" applyFill="1" applyAlignment="1" applyProtection="1">
      <alignment horizontal="center" vertical="center" wrapText="1"/>
      <protection hidden="1"/>
    </xf>
    <xf numFmtId="0" fontId="10" fillId="33" borderId="27" xfId="53" applyFont="1" applyFill="1" applyBorder="1" applyAlignment="1" applyProtection="1">
      <alignment horizontal="center" vertical="center"/>
      <protection hidden="1"/>
    </xf>
    <xf numFmtId="0" fontId="10" fillId="33" borderId="41" xfId="53" applyFont="1" applyFill="1" applyBorder="1" applyAlignment="1" applyProtection="1">
      <alignment horizontal="center" vertical="center"/>
      <protection hidden="1"/>
    </xf>
    <xf numFmtId="0" fontId="5" fillId="33" borderId="32" xfId="53" applyFont="1" applyFill="1" applyBorder="1" applyAlignment="1">
      <alignment horizontal="center" vertical="center" textRotation="90" wrapText="1"/>
      <protection/>
    </xf>
    <xf numFmtId="0" fontId="5" fillId="33" borderId="48" xfId="53" applyFont="1" applyFill="1" applyBorder="1" applyAlignment="1">
      <alignment horizontal="center" vertical="center" textRotation="90" wrapText="1"/>
      <protection/>
    </xf>
    <xf numFmtId="0" fontId="5" fillId="33" borderId="21" xfId="53" applyFont="1" applyFill="1" applyBorder="1" applyAlignment="1">
      <alignment horizontal="center" vertical="center" textRotation="90" wrapText="1"/>
      <protection/>
    </xf>
    <xf numFmtId="0" fontId="4" fillId="33" borderId="49" xfId="53" applyFont="1" applyFill="1" applyBorder="1" applyAlignment="1" applyProtection="1">
      <alignment horizontal="center" vertical="center" textRotation="90" wrapText="1"/>
      <protection hidden="1"/>
    </xf>
    <xf numFmtId="0" fontId="4" fillId="33" borderId="50" xfId="53" applyFont="1" applyFill="1" applyBorder="1" applyAlignment="1" applyProtection="1">
      <alignment horizontal="center" vertical="center" textRotation="90" wrapText="1"/>
      <protection hidden="1"/>
    </xf>
    <xf numFmtId="0" fontId="4" fillId="33" borderId="51" xfId="53" applyFont="1" applyFill="1" applyBorder="1" applyAlignment="1" applyProtection="1">
      <alignment horizontal="center" vertical="center" textRotation="90" wrapText="1"/>
      <protection hidden="1"/>
    </xf>
    <xf numFmtId="0" fontId="9" fillId="33" borderId="41" xfId="53" applyFont="1" applyFill="1" applyBorder="1" applyAlignment="1" applyProtection="1">
      <alignment horizontal="center" vertical="center" wrapText="1"/>
      <protection hidden="1"/>
    </xf>
    <xf numFmtId="0" fontId="4" fillId="33" borderId="27" xfId="53" applyFont="1" applyFill="1" applyBorder="1" applyAlignment="1" applyProtection="1">
      <alignment horizontal="center" vertical="center" wrapText="1"/>
      <protection hidden="1"/>
    </xf>
    <xf numFmtId="0" fontId="4" fillId="33" borderId="41" xfId="53" applyFont="1" applyFill="1" applyBorder="1" applyAlignment="1" applyProtection="1">
      <alignment horizontal="center" vertical="center" wrapText="1"/>
      <protection hidden="1"/>
    </xf>
    <xf numFmtId="0" fontId="4" fillId="33" borderId="52" xfId="53" applyFont="1" applyFill="1" applyBorder="1" applyAlignment="1" applyProtection="1">
      <alignment horizontal="center" vertical="center" wrapText="1"/>
      <protection hidden="1"/>
    </xf>
    <xf numFmtId="0" fontId="4" fillId="33" borderId="0" xfId="53" applyFont="1" applyFill="1" applyBorder="1" applyAlignment="1" applyProtection="1">
      <alignment horizontal="center" vertical="center" wrapText="1"/>
      <protection hidden="1"/>
    </xf>
    <xf numFmtId="0" fontId="4" fillId="33" borderId="46" xfId="53" applyFont="1" applyFill="1" applyBorder="1" applyAlignment="1" applyProtection="1">
      <alignment horizontal="center" vertical="center" wrapText="1"/>
      <protection hidden="1"/>
    </xf>
    <xf numFmtId="0" fontId="4" fillId="33" borderId="39" xfId="53" applyFont="1" applyFill="1" applyBorder="1" applyAlignment="1" applyProtection="1">
      <alignment horizontal="center" vertical="center" wrapText="1"/>
      <protection hidden="1"/>
    </xf>
    <xf numFmtId="0" fontId="7" fillId="33" borderId="32" xfId="53" applyFont="1" applyFill="1" applyBorder="1" applyAlignment="1" applyProtection="1">
      <alignment horizontal="center" vertical="center" textRotation="90" wrapText="1"/>
      <protection hidden="1"/>
    </xf>
    <xf numFmtId="0" fontId="7" fillId="33" borderId="48" xfId="53" applyFont="1" applyFill="1" applyBorder="1" applyAlignment="1" applyProtection="1">
      <alignment horizontal="center" vertical="center" textRotation="90" wrapText="1"/>
      <protection hidden="1"/>
    </xf>
    <xf numFmtId="0" fontId="7" fillId="33" borderId="21" xfId="53" applyFont="1" applyFill="1" applyBorder="1" applyAlignment="1" applyProtection="1">
      <alignment horizontal="center" vertical="center" textRotation="90" wrapText="1"/>
      <protection hidden="1"/>
    </xf>
    <xf numFmtId="0" fontId="5" fillId="33" borderId="32" xfId="53" applyFont="1" applyFill="1" applyBorder="1" applyAlignment="1" applyProtection="1">
      <alignment horizontal="center" vertical="center" textRotation="90" wrapText="1"/>
      <protection hidden="1"/>
    </xf>
    <xf numFmtId="0" fontId="5" fillId="33" borderId="48" xfId="53" applyFont="1" applyFill="1" applyBorder="1" applyAlignment="1" applyProtection="1">
      <alignment horizontal="center" vertical="center" textRotation="90" wrapText="1"/>
      <protection hidden="1"/>
    </xf>
    <xf numFmtId="0" fontId="5" fillId="33" borderId="21" xfId="53" applyFont="1" applyFill="1" applyBorder="1" applyAlignment="1" applyProtection="1">
      <alignment horizontal="center" vertical="center" textRotation="90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Labutin\&#1052;&#1086;&#1080;%20&#1076;&#1086;&#1082;&#1091;&#1084;&#1077;&#1085;&#1090;&#1099;\&#1056;&#1072;&#1089;&#1095;&#1077;&#1090;\&#1050;&#1091;&#1079;&#1100;&#1084;&#1080;&#1095;&#1080;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"/>
      <sheetName val="т1а"/>
      <sheetName val="т1б"/>
      <sheetName val="т1в"/>
      <sheetName val="т1в (2)"/>
      <sheetName val="Баланс"/>
      <sheetName val="Лист2"/>
      <sheetName val="т1"/>
      <sheetName val="т2"/>
      <sheetName val="т3"/>
      <sheetName val="т4"/>
      <sheetName val="т5"/>
      <sheetName val="т6"/>
      <sheetName val="т7"/>
      <sheetName val="т7 (2)"/>
      <sheetName val="т8"/>
    </sheetNames>
    <sheetDataSet>
      <sheetData sheetId="13">
        <row r="1">
          <cell r="A1" t="str">
            <v>МУП "Кузьмичевское"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butin@volganet.ru" TargetMode="External" /><Relationship Id="rId2" Type="http://schemas.openxmlformats.org/officeDocument/2006/relationships/hyperlink" Target="mailto:bykov_d@volganet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0">
      <selection activeCell="M2" sqref="M2"/>
    </sheetView>
  </sheetViews>
  <sheetFormatPr defaultColWidth="9.140625" defaultRowHeight="15"/>
  <cols>
    <col min="1" max="16384" width="9.140625" style="1" customWidth="1"/>
  </cols>
  <sheetData>
    <row r="1" spans="1:9" ht="29.25" customHeight="1">
      <c r="A1" s="124" t="s">
        <v>81</v>
      </c>
      <c r="B1" s="124"/>
      <c r="C1" s="124"/>
      <c r="D1" s="124"/>
      <c r="E1" s="124"/>
      <c r="F1" s="124"/>
      <c r="G1" s="124"/>
      <c r="H1" s="124"/>
      <c r="I1" s="124"/>
    </row>
    <row r="2" spans="1:9" ht="86.25" customHeight="1">
      <c r="A2" s="119" t="s">
        <v>87</v>
      </c>
      <c r="B2" s="119"/>
      <c r="C2" s="119"/>
      <c r="D2" s="119"/>
      <c r="E2" s="119"/>
      <c r="F2" s="119"/>
      <c r="G2" s="119"/>
      <c r="H2" s="119"/>
      <c r="I2" s="119"/>
    </row>
    <row r="3" spans="1:9" ht="59.25" customHeight="1">
      <c r="A3" s="119" t="s">
        <v>88</v>
      </c>
      <c r="B3" s="119"/>
      <c r="C3" s="119"/>
      <c r="D3" s="119"/>
      <c r="E3" s="119"/>
      <c r="F3" s="119"/>
      <c r="G3" s="119"/>
      <c r="H3" s="119"/>
      <c r="I3" s="119"/>
    </row>
    <row r="4" spans="1:9" ht="89.25" customHeight="1">
      <c r="A4" s="119" t="s">
        <v>89</v>
      </c>
      <c r="B4" s="119"/>
      <c r="C4" s="119"/>
      <c r="D4" s="119"/>
      <c r="E4" s="119"/>
      <c r="F4" s="119"/>
      <c r="G4" s="119"/>
      <c r="H4" s="119"/>
      <c r="I4" s="119"/>
    </row>
    <row r="5" spans="1:9" ht="36" customHeight="1">
      <c r="A5" s="119" t="s">
        <v>84</v>
      </c>
      <c r="B5" s="119"/>
      <c r="C5" s="119"/>
      <c r="D5" s="119"/>
      <c r="E5" s="119"/>
      <c r="F5" s="119"/>
      <c r="G5" s="119"/>
      <c r="H5" s="119"/>
      <c r="I5" s="119"/>
    </row>
    <row r="6" spans="1:8" ht="12" customHeight="1">
      <c r="A6" s="125" t="s">
        <v>82</v>
      </c>
      <c r="B6" s="125"/>
      <c r="C6" s="125"/>
      <c r="D6" s="125"/>
      <c r="E6" s="125"/>
      <c r="F6" s="125"/>
      <c r="G6" s="125"/>
      <c r="H6" s="2"/>
    </row>
    <row r="7" spans="1:9" ht="12">
      <c r="A7" s="118" t="s">
        <v>85</v>
      </c>
      <c r="B7" s="118"/>
      <c r="C7" s="118"/>
      <c r="D7" s="118"/>
      <c r="E7" s="118"/>
      <c r="F7" s="118"/>
      <c r="G7" s="118"/>
      <c r="H7" s="118"/>
      <c r="I7" s="118"/>
    </row>
    <row r="8" spans="1:9" ht="60" customHeight="1">
      <c r="A8" s="119" t="s">
        <v>90</v>
      </c>
      <c r="B8" s="119"/>
      <c r="C8" s="119"/>
      <c r="D8" s="119"/>
      <c r="E8" s="119"/>
      <c r="F8" s="119"/>
      <c r="G8" s="119"/>
      <c r="H8" s="119"/>
      <c r="I8" s="119"/>
    </row>
    <row r="9" spans="1:9" ht="36" customHeight="1">
      <c r="A9" s="119" t="s">
        <v>86</v>
      </c>
      <c r="B9" s="119"/>
      <c r="C9" s="119"/>
      <c r="D9" s="119"/>
      <c r="E9" s="119"/>
      <c r="F9" s="119"/>
      <c r="G9" s="119"/>
      <c r="H9" s="119"/>
      <c r="I9" s="119"/>
    </row>
    <row r="10" spans="1:9" ht="36" customHeight="1">
      <c r="A10" s="119" t="s">
        <v>102</v>
      </c>
      <c r="B10" s="119"/>
      <c r="C10" s="119"/>
      <c r="D10" s="119"/>
      <c r="E10" s="119"/>
      <c r="F10" s="119"/>
      <c r="G10" s="119"/>
      <c r="H10" s="119"/>
      <c r="I10" s="119"/>
    </row>
    <row r="11" spans="1:9" ht="24" customHeight="1">
      <c r="A11" s="119" t="s">
        <v>91</v>
      </c>
      <c r="B11" s="119"/>
      <c r="C11" s="119"/>
      <c r="D11" s="119"/>
      <c r="E11" s="119"/>
      <c r="F11" s="119"/>
      <c r="G11" s="119"/>
      <c r="H11" s="119"/>
      <c r="I11" s="119"/>
    </row>
    <row r="12" spans="1:9" ht="36" customHeight="1">
      <c r="A12" s="119" t="s">
        <v>103</v>
      </c>
      <c r="B12" s="119"/>
      <c r="C12" s="119"/>
      <c r="D12" s="119"/>
      <c r="E12" s="119"/>
      <c r="F12" s="119"/>
      <c r="G12" s="119"/>
      <c r="H12" s="119"/>
      <c r="I12" s="119"/>
    </row>
    <row r="13" spans="1:9" ht="48" customHeight="1">
      <c r="A13" s="119" t="s">
        <v>93</v>
      </c>
      <c r="B13" s="119"/>
      <c r="C13" s="119"/>
      <c r="D13" s="119"/>
      <c r="E13" s="119"/>
      <c r="F13" s="119"/>
      <c r="G13" s="119"/>
      <c r="H13" s="119"/>
      <c r="I13" s="119"/>
    </row>
    <row r="14" spans="1:9" ht="12">
      <c r="A14" s="118" t="s">
        <v>92</v>
      </c>
      <c r="B14" s="118"/>
      <c r="C14" s="118"/>
      <c r="D14" s="118"/>
      <c r="E14" s="118"/>
      <c r="F14" s="118"/>
      <c r="G14" s="118"/>
      <c r="H14" s="118"/>
      <c r="I14" s="118"/>
    </row>
    <row r="15" spans="1:9" ht="24" customHeight="1">
      <c r="A15" s="119" t="s">
        <v>94</v>
      </c>
      <c r="B15" s="119"/>
      <c r="C15" s="119"/>
      <c r="D15" s="119"/>
      <c r="E15" s="119"/>
      <c r="F15" s="119"/>
      <c r="G15" s="119"/>
      <c r="H15" s="119"/>
      <c r="I15" s="119"/>
    </row>
    <row r="16" spans="1:9" ht="24" customHeight="1">
      <c r="A16" s="119" t="s">
        <v>95</v>
      </c>
      <c r="B16" s="119"/>
      <c r="C16" s="119"/>
      <c r="D16" s="119"/>
      <c r="E16" s="119"/>
      <c r="F16" s="119"/>
      <c r="G16" s="119"/>
      <c r="H16" s="119"/>
      <c r="I16" s="119"/>
    </row>
    <row r="17" spans="1:9" ht="12">
      <c r="A17" s="118" t="s">
        <v>96</v>
      </c>
      <c r="B17" s="118"/>
      <c r="C17" s="118"/>
      <c r="D17" s="118"/>
      <c r="E17" s="118"/>
      <c r="F17" s="118"/>
      <c r="G17" s="118"/>
      <c r="H17" s="118"/>
      <c r="I17" s="118"/>
    </row>
    <row r="18" spans="1:9" ht="12">
      <c r="A18" s="118" t="s">
        <v>97</v>
      </c>
      <c r="B18" s="118"/>
      <c r="C18" s="118"/>
      <c r="D18" s="118"/>
      <c r="E18" s="118"/>
      <c r="F18" s="118"/>
      <c r="G18" s="118"/>
      <c r="H18" s="118"/>
      <c r="I18" s="118"/>
    </row>
    <row r="19" spans="1:9" ht="12">
      <c r="A19" s="118" t="s">
        <v>98</v>
      </c>
      <c r="B19" s="118"/>
      <c r="C19" s="118"/>
      <c r="D19" s="118"/>
      <c r="E19" s="118"/>
      <c r="F19" s="118"/>
      <c r="G19" s="118"/>
      <c r="H19" s="118"/>
      <c r="I19" s="118"/>
    </row>
    <row r="20" spans="1:9" ht="12">
      <c r="A20" s="118" t="s">
        <v>99</v>
      </c>
      <c r="B20" s="118"/>
      <c r="C20" s="118"/>
      <c r="D20" s="118"/>
      <c r="E20" s="118"/>
      <c r="F20" s="118"/>
      <c r="G20" s="118"/>
      <c r="H20" s="118"/>
      <c r="I20" s="118"/>
    </row>
    <row r="21" spans="1:9" ht="12">
      <c r="A21" s="118" t="s">
        <v>100</v>
      </c>
      <c r="B21" s="118"/>
      <c r="C21" s="118"/>
      <c r="D21" s="118"/>
      <c r="E21" s="118"/>
      <c r="F21" s="118"/>
      <c r="G21" s="118"/>
      <c r="H21" s="118"/>
      <c r="I21" s="118"/>
    </row>
    <row r="22" spans="1:9" ht="12">
      <c r="A22" s="118" t="s">
        <v>101</v>
      </c>
      <c r="B22" s="118"/>
      <c r="C22" s="118"/>
      <c r="D22" s="118"/>
      <c r="E22" s="118"/>
      <c r="F22" s="118"/>
      <c r="G22" s="118"/>
      <c r="H22" s="118"/>
      <c r="I22" s="118"/>
    </row>
    <row r="23" spans="1:9" ht="12">
      <c r="A23" s="118" t="s">
        <v>104</v>
      </c>
      <c r="B23" s="118"/>
      <c r="C23" s="118"/>
      <c r="D23" s="118"/>
      <c r="E23" s="118"/>
      <c r="F23" s="118"/>
      <c r="G23" s="118"/>
      <c r="H23" s="118"/>
      <c r="I23" s="118"/>
    </row>
    <row r="24" spans="1:8" ht="12">
      <c r="A24" s="120" t="s">
        <v>105</v>
      </c>
      <c r="B24" s="121"/>
      <c r="C24" s="121" t="s">
        <v>106</v>
      </c>
      <c r="D24" s="121"/>
      <c r="E24" s="121"/>
      <c r="F24" s="121"/>
      <c r="G24" s="121" t="s">
        <v>107</v>
      </c>
      <c r="H24" s="121"/>
    </row>
    <row r="25" spans="1:9" ht="12">
      <c r="A25" s="123" t="s">
        <v>108</v>
      </c>
      <c r="B25" s="123"/>
      <c r="C25" s="123"/>
      <c r="D25" s="123"/>
      <c r="E25" s="123"/>
      <c r="F25" s="123"/>
      <c r="G25" s="123"/>
      <c r="H25" s="123"/>
      <c r="I25" s="123"/>
    </row>
    <row r="26" spans="1:8" ht="12">
      <c r="A26" s="120" t="s">
        <v>110</v>
      </c>
      <c r="B26" s="121"/>
      <c r="C26" s="121" t="s">
        <v>106</v>
      </c>
      <c r="D26" s="121"/>
      <c r="E26" s="121"/>
      <c r="F26" s="121"/>
      <c r="G26" s="122" t="s">
        <v>109</v>
      </c>
      <c r="H26" s="122"/>
    </row>
    <row r="27" spans="1:9" ht="12">
      <c r="A27" s="123" t="s">
        <v>111</v>
      </c>
      <c r="B27" s="123"/>
      <c r="C27" s="123"/>
      <c r="D27" s="123"/>
      <c r="E27" s="123"/>
      <c r="F27" s="123"/>
      <c r="G27" s="123"/>
      <c r="H27" s="123"/>
      <c r="I27" s="123"/>
    </row>
  </sheetData>
  <sheetProtection password="CA83" sheet="1" objects="1" scenarios="1"/>
  <mergeCells count="31">
    <mergeCell ref="A1:I1"/>
    <mergeCell ref="A6:G6"/>
    <mergeCell ref="A7:I7"/>
    <mergeCell ref="A8:I8"/>
    <mergeCell ref="A2:I2"/>
    <mergeCell ref="A4:I4"/>
    <mergeCell ref="A27:I27"/>
    <mergeCell ref="A23:I23"/>
    <mergeCell ref="A24:B24"/>
    <mergeCell ref="C24:F24"/>
    <mergeCell ref="G24:H24"/>
    <mergeCell ref="C26:F26"/>
    <mergeCell ref="A11:I11"/>
    <mergeCell ref="A13:I13"/>
    <mergeCell ref="A14:I14"/>
    <mergeCell ref="A3:I3"/>
    <mergeCell ref="A19:I19"/>
    <mergeCell ref="A16:I16"/>
    <mergeCell ref="A10:I10"/>
    <mergeCell ref="A12:I12"/>
    <mergeCell ref="A5:I5"/>
    <mergeCell ref="A22:I22"/>
    <mergeCell ref="A9:I9"/>
    <mergeCell ref="A26:B26"/>
    <mergeCell ref="G26:H26"/>
    <mergeCell ref="A25:I25"/>
    <mergeCell ref="A18:I18"/>
    <mergeCell ref="A20:I20"/>
    <mergeCell ref="A21:I21"/>
    <mergeCell ref="A15:I15"/>
    <mergeCell ref="A17:I17"/>
  </mergeCells>
  <hyperlinks>
    <hyperlink ref="A24" r:id="rId1" display="Labutin@volganet.ru"/>
    <hyperlink ref="A26" r:id="rId2" display="bykov_d@volganet.ru"/>
  </hyperlinks>
  <printOptions/>
  <pageMargins left="0.7" right="0.7" top="0.75" bottom="0.75" header="0.3" footer="0.3"/>
  <pageSetup horizontalDpi="180" verticalDpi="18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view="pageBreakPreview" zoomScale="80" zoomScaleSheetLayoutView="80" zoomScalePageLayoutView="0" workbookViewId="0" topLeftCell="A8">
      <selection activeCell="F15" sqref="F15"/>
    </sheetView>
  </sheetViews>
  <sheetFormatPr defaultColWidth="9.140625" defaultRowHeight="15"/>
  <cols>
    <col min="1" max="1" width="10.421875" style="39" customWidth="1"/>
    <col min="2" max="2" width="9.28125" style="39" customWidth="1"/>
    <col min="3" max="3" width="8.7109375" style="39" customWidth="1"/>
    <col min="4" max="5" width="8.140625" style="39" customWidth="1"/>
    <col min="6" max="6" width="9.28125" style="39" customWidth="1"/>
    <col min="7" max="7" width="8.8515625" style="39" customWidth="1"/>
    <col min="8" max="8" width="9.140625" style="39" customWidth="1"/>
    <col min="9" max="12" width="7.28125" style="39" customWidth="1"/>
    <col min="13" max="13" width="9.7109375" style="39" customWidth="1"/>
    <col min="14" max="21" width="6.7109375" style="39" customWidth="1"/>
    <col min="22" max="16384" width="9.140625" style="39" customWidth="1"/>
  </cols>
  <sheetData>
    <row r="1" spans="1:13" ht="12">
      <c r="A1" s="150" t="s">
        <v>83</v>
      </c>
      <c r="B1" s="150"/>
      <c r="C1" s="150"/>
      <c r="D1" s="150"/>
      <c r="E1" s="151" t="s">
        <v>116</v>
      </c>
      <c r="F1" s="151"/>
      <c r="G1" s="151"/>
      <c r="H1" s="151"/>
      <c r="I1" s="151"/>
      <c r="J1" s="151"/>
      <c r="K1" s="151"/>
      <c r="L1" s="151"/>
      <c r="M1" s="151"/>
    </row>
    <row r="2" spans="1:13" ht="12" customHeight="1">
      <c r="A2" s="152" t="s">
        <v>120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5" ht="12">
      <c r="A3" s="152"/>
      <c r="B3" s="152"/>
      <c r="C3" s="152"/>
      <c r="D3" s="40">
        <v>2023</v>
      </c>
      <c r="E3" s="41" t="s">
        <v>0</v>
      </c>
    </row>
    <row r="4" spans="1:13" ht="25.5" customHeight="1" thickBot="1">
      <c r="A4" s="153" t="s">
        <v>145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3" ht="12.75" thickBot="1">
      <c r="A5" s="154" t="s">
        <v>10</v>
      </c>
      <c r="B5" s="155"/>
      <c r="C5" s="155"/>
      <c r="D5" s="155"/>
      <c r="E5" s="155"/>
      <c r="F5" s="155"/>
      <c r="G5" s="155"/>
      <c r="H5" s="156"/>
      <c r="I5" s="160" t="s">
        <v>149</v>
      </c>
      <c r="J5" s="161"/>
      <c r="K5" s="161"/>
      <c r="L5" s="161"/>
      <c r="M5" s="162"/>
    </row>
    <row r="6" spans="1:13" ht="123.75" thickBot="1">
      <c r="A6" s="157"/>
      <c r="B6" s="158"/>
      <c r="C6" s="158"/>
      <c r="D6" s="158"/>
      <c r="E6" s="158"/>
      <c r="F6" s="158"/>
      <c r="G6" s="158"/>
      <c r="H6" s="159"/>
      <c r="I6" s="42" t="s">
        <v>8</v>
      </c>
      <c r="J6" s="43" t="s">
        <v>9</v>
      </c>
      <c r="K6" s="43" t="s">
        <v>7</v>
      </c>
      <c r="L6" s="43" t="s">
        <v>6</v>
      </c>
      <c r="M6" s="44" t="s">
        <v>5</v>
      </c>
    </row>
    <row r="7" spans="1:13" ht="39.75" customHeight="1" thickBot="1">
      <c r="A7" s="134" t="s">
        <v>11</v>
      </c>
      <c r="B7" s="135"/>
      <c r="C7" s="135"/>
      <c r="D7" s="135"/>
      <c r="E7" s="135"/>
      <c r="F7" s="135"/>
      <c r="G7" s="135"/>
      <c r="H7" s="136"/>
      <c r="I7" s="45">
        <v>0</v>
      </c>
      <c r="J7" s="46">
        <v>0</v>
      </c>
      <c r="K7" s="46">
        <v>0</v>
      </c>
      <c r="L7" s="46">
        <v>0</v>
      </c>
      <c r="M7" s="47">
        <v>0</v>
      </c>
    </row>
    <row r="9" spans="1:13" ht="45.75" customHeight="1">
      <c r="A9" s="137" t="s">
        <v>112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</row>
    <row r="10" spans="1:13" ht="12.75" thickBot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</row>
    <row r="11" spans="1:13" ht="113.25" customHeight="1" thickBot="1">
      <c r="A11" s="132" t="s">
        <v>113</v>
      </c>
      <c r="B11" s="141" t="s">
        <v>18</v>
      </c>
      <c r="C11" s="142"/>
      <c r="D11" s="141" t="s">
        <v>19</v>
      </c>
      <c r="E11" s="142"/>
      <c r="F11" s="143" t="s">
        <v>20</v>
      </c>
      <c r="G11" s="142"/>
      <c r="H11" s="144" t="s">
        <v>17</v>
      </c>
      <c r="I11" s="145"/>
      <c r="J11" s="145"/>
      <c r="K11" s="145"/>
      <c r="L11" s="145"/>
      <c r="M11" s="146"/>
    </row>
    <row r="12" spans="1:13" ht="96.75" customHeight="1" thickBot="1">
      <c r="A12" s="139"/>
      <c r="B12" s="126" t="s">
        <v>114</v>
      </c>
      <c r="C12" s="130" t="s">
        <v>115</v>
      </c>
      <c r="D12" s="126" t="s">
        <v>114</v>
      </c>
      <c r="E12" s="130" t="s">
        <v>115</v>
      </c>
      <c r="F12" s="132" t="s">
        <v>21</v>
      </c>
      <c r="G12" s="132" t="s">
        <v>22</v>
      </c>
      <c r="H12" s="147"/>
      <c r="I12" s="148"/>
      <c r="J12" s="148"/>
      <c r="K12" s="148"/>
      <c r="L12" s="148"/>
      <c r="M12" s="149"/>
    </row>
    <row r="13" spans="1:13" ht="204.75" customHeight="1" thickBot="1">
      <c r="A13" s="139"/>
      <c r="B13" s="127"/>
      <c r="C13" s="131"/>
      <c r="D13" s="127"/>
      <c r="E13" s="131"/>
      <c r="F13" s="133"/>
      <c r="G13" s="133"/>
      <c r="H13" s="128" t="s">
        <v>16</v>
      </c>
      <c r="I13" s="129"/>
      <c r="J13" s="128" t="s">
        <v>15</v>
      </c>
      <c r="K13" s="129"/>
      <c r="L13" s="128" t="s">
        <v>12</v>
      </c>
      <c r="M13" s="129"/>
    </row>
    <row r="14" spans="1:13" ht="13.5" customHeight="1" thickBot="1">
      <c r="A14" s="140"/>
      <c r="B14" s="48" t="s">
        <v>24</v>
      </c>
      <c r="C14" s="49" t="s">
        <v>24</v>
      </c>
      <c r="D14" s="48" t="s">
        <v>24</v>
      </c>
      <c r="E14" s="49" t="s">
        <v>24</v>
      </c>
      <c r="F14" s="50" t="s">
        <v>23</v>
      </c>
      <c r="G14" s="50" t="s">
        <v>23</v>
      </c>
      <c r="H14" s="48" t="s">
        <v>13</v>
      </c>
      <c r="I14" s="49" t="s">
        <v>14</v>
      </c>
      <c r="J14" s="48" t="s">
        <v>13</v>
      </c>
      <c r="K14" s="49" t="s">
        <v>14</v>
      </c>
      <c r="L14" s="48" t="s">
        <v>13</v>
      </c>
      <c r="M14" s="49" t="s">
        <v>14</v>
      </c>
    </row>
    <row r="15" spans="1:14" ht="37.5" customHeight="1">
      <c r="A15" s="51" t="s">
        <v>146</v>
      </c>
      <c r="B15" s="52">
        <v>52</v>
      </c>
      <c r="C15" s="53">
        <v>0</v>
      </c>
      <c r="D15" s="54">
        <v>300</v>
      </c>
      <c r="E15" s="53">
        <v>0</v>
      </c>
      <c r="F15" s="55">
        <f>'Расчет.'!D22</f>
        <v>164.8</v>
      </c>
      <c r="G15" s="55">
        <f>'Расчет.'!D23</f>
        <v>160.6</v>
      </c>
      <c r="H15" s="98">
        <v>2720.6</v>
      </c>
      <c r="I15" s="53">
        <v>23.2</v>
      </c>
      <c r="J15" s="54">
        <v>216.7</v>
      </c>
      <c r="K15" s="56">
        <v>215.2</v>
      </c>
      <c r="L15" s="52">
        <v>6519.3</v>
      </c>
      <c r="M15" s="56">
        <v>20747.1</v>
      </c>
      <c r="N15" s="57"/>
    </row>
    <row r="16" spans="1:13" s="105" customFormat="1" ht="12">
      <c r="A16" s="111">
        <v>2024</v>
      </c>
      <c r="B16" s="111"/>
      <c r="C16" s="111"/>
      <c r="D16" s="111"/>
      <c r="E16" s="111"/>
      <c r="F16" s="111"/>
      <c r="G16" s="111"/>
      <c r="H16" s="113">
        <v>2720.6</v>
      </c>
      <c r="I16" s="113">
        <v>23.2</v>
      </c>
      <c r="J16" s="113">
        <v>216.7</v>
      </c>
      <c r="K16" s="113">
        <v>215.2</v>
      </c>
      <c r="L16" s="113">
        <v>6519.3</v>
      </c>
      <c r="M16" s="113">
        <v>20747.1</v>
      </c>
    </row>
    <row r="17" spans="1:13" ht="12">
      <c r="A17" s="111"/>
      <c r="B17" s="111"/>
      <c r="C17" s="111"/>
      <c r="D17" s="111"/>
      <c r="E17" s="111"/>
      <c r="F17" s="111"/>
      <c r="G17" s="111"/>
      <c r="H17" s="112"/>
      <c r="I17" s="112"/>
      <c r="J17" s="111"/>
      <c r="K17" s="111"/>
      <c r="L17" s="111"/>
      <c r="M17" s="111"/>
    </row>
    <row r="18" spans="8:13" ht="12">
      <c r="H18" s="57"/>
      <c r="I18" s="57"/>
      <c r="J18" s="57"/>
      <c r="K18" s="57"/>
      <c r="L18" s="57"/>
      <c r="M18" s="57"/>
    </row>
  </sheetData>
  <sheetProtection/>
  <mergeCells count="24">
    <mergeCell ref="A1:D1"/>
    <mergeCell ref="E1:M1"/>
    <mergeCell ref="A2:M2"/>
    <mergeCell ref="A3:C3"/>
    <mergeCell ref="A4:M4"/>
    <mergeCell ref="A5:H6"/>
    <mergeCell ref="I5:M5"/>
    <mergeCell ref="A7:H7"/>
    <mergeCell ref="A9:M9"/>
    <mergeCell ref="A10:M10"/>
    <mergeCell ref="A11:A14"/>
    <mergeCell ref="B11:C11"/>
    <mergeCell ref="D11:E11"/>
    <mergeCell ref="F11:G11"/>
    <mergeCell ref="H11:M12"/>
    <mergeCell ref="B12:B13"/>
    <mergeCell ref="C12:C13"/>
    <mergeCell ref="D12:D13"/>
    <mergeCell ref="J13:K13"/>
    <mergeCell ref="L13:M13"/>
    <mergeCell ref="E12:E13"/>
    <mergeCell ref="F12:F13"/>
    <mergeCell ref="G12:G13"/>
    <mergeCell ref="H13:I13"/>
  </mergeCells>
  <printOptions/>
  <pageMargins left="0.2362204724409449" right="0.2362204724409449" top="0.6299212598425197" bottom="0.5118110236220472" header="0.5118110236220472" footer="0.5118110236220472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view="pageBreakPreview" zoomScale="90" zoomScaleSheetLayoutView="90" zoomScalePageLayoutView="0" workbookViewId="0" topLeftCell="A1">
      <selection activeCell="D31" sqref="D31"/>
    </sheetView>
  </sheetViews>
  <sheetFormatPr defaultColWidth="9.140625" defaultRowHeight="15"/>
  <cols>
    <col min="1" max="1" width="54.140625" style="0" customWidth="1"/>
    <col min="2" max="2" width="12.421875" style="0" customWidth="1"/>
    <col min="4" max="4" width="18.00390625" style="93" customWidth="1"/>
    <col min="5" max="5" width="26.8515625" style="0" customWidth="1"/>
    <col min="6" max="6" width="11.28125" style="99" customWidth="1"/>
    <col min="7" max="7" width="9.28125" style="99" bestFit="1" customWidth="1"/>
  </cols>
  <sheetData>
    <row r="1" spans="1:5" ht="54" customHeight="1" thickBot="1">
      <c r="A1" s="179" t="s">
        <v>123</v>
      </c>
      <c r="B1" s="179"/>
      <c r="C1" s="179"/>
      <c r="D1" s="179"/>
      <c r="E1" s="179"/>
    </row>
    <row r="2" spans="1:5" ht="15" customHeight="1">
      <c r="A2" s="171" t="s">
        <v>25</v>
      </c>
      <c r="B2" s="173" t="s">
        <v>26</v>
      </c>
      <c r="C2" s="175" t="s">
        <v>27</v>
      </c>
      <c r="D2" s="177" t="s">
        <v>148</v>
      </c>
      <c r="E2" s="21" t="s">
        <v>42</v>
      </c>
    </row>
    <row r="3" spans="1:5" ht="47.25" customHeight="1" thickBot="1">
      <c r="A3" s="172"/>
      <c r="B3" s="174"/>
      <c r="C3" s="176"/>
      <c r="D3" s="178"/>
      <c r="E3" s="3" t="s">
        <v>147</v>
      </c>
    </row>
    <row r="4" spans="1:5" ht="15.75" thickBot="1">
      <c r="A4" s="180" t="s">
        <v>28</v>
      </c>
      <c r="B4" s="181"/>
      <c r="C4" s="181"/>
      <c r="D4" s="181"/>
      <c r="E4" s="181"/>
    </row>
    <row r="5" spans="1:5" ht="15">
      <c r="A5" s="4" t="s">
        <v>29</v>
      </c>
      <c r="B5" s="5" t="s">
        <v>55</v>
      </c>
      <c r="C5" s="5" t="s">
        <v>30</v>
      </c>
      <c r="D5" s="94">
        <f>D6/2+D7/2+D8</f>
        <v>16.444</v>
      </c>
      <c r="E5" s="94">
        <f>E6/2+E7/2+E8</f>
        <v>16.444</v>
      </c>
    </row>
    <row r="6" spans="1:5" ht="15">
      <c r="A6" s="6" t="s">
        <v>56</v>
      </c>
      <c r="B6" s="7" t="s">
        <v>57</v>
      </c>
      <c r="C6" s="7" t="s">
        <v>30</v>
      </c>
      <c r="D6" s="116">
        <f>'Пар.'!H34</f>
        <v>8.407000000000002</v>
      </c>
      <c r="E6" s="117">
        <f>'Пар.'!J34</f>
        <v>8.407000000000002</v>
      </c>
    </row>
    <row r="7" spans="1:5" ht="15">
      <c r="A7" s="6" t="s">
        <v>40</v>
      </c>
      <c r="B7" s="7" t="s">
        <v>58</v>
      </c>
      <c r="C7" s="7" t="s">
        <v>30</v>
      </c>
      <c r="D7" s="116">
        <f>'Конденсат.'!H33</f>
        <v>1.1730000000000003</v>
      </c>
      <c r="E7" s="117">
        <f>'Конденсат.'!J33</f>
        <v>1.1730000000000003</v>
      </c>
    </row>
    <row r="8" spans="1:5" ht="15">
      <c r="A8" s="6" t="s">
        <v>41</v>
      </c>
      <c r="B8" s="7" t="s">
        <v>59</v>
      </c>
      <c r="C8" s="7" t="s">
        <v>30</v>
      </c>
      <c r="D8" s="116">
        <f>'Вода.'!H31</f>
        <v>11.653999999999998</v>
      </c>
      <c r="E8" s="117">
        <f>'Вода.'!J31</f>
        <v>11.653999999999998</v>
      </c>
    </row>
    <row r="9" spans="1:5" ht="15">
      <c r="A9" s="8" t="s">
        <v>33</v>
      </c>
      <c r="B9" s="9" t="s">
        <v>60</v>
      </c>
      <c r="C9" s="9" t="s">
        <v>24</v>
      </c>
      <c r="D9" s="95">
        <f>D10+D11</f>
        <v>352</v>
      </c>
      <c r="E9" s="23">
        <v>352</v>
      </c>
    </row>
    <row r="10" spans="1:5" ht="15">
      <c r="A10" s="6" t="s">
        <v>61</v>
      </c>
      <c r="B10" s="7" t="s">
        <v>62</v>
      </c>
      <c r="C10" s="7" t="s">
        <v>24</v>
      </c>
      <c r="D10" s="36">
        <v>52</v>
      </c>
      <c r="E10" s="22">
        <v>52</v>
      </c>
    </row>
    <row r="11" spans="1:5" ht="15">
      <c r="A11" s="6" t="s">
        <v>34</v>
      </c>
      <c r="B11" s="7" t="s">
        <v>63</v>
      </c>
      <c r="C11" s="7" t="s">
        <v>24</v>
      </c>
      <c r="D11" s="36">
        <v>300</v>
      </c>
      <c r="E11" s="35">
        <v>300</v>
      </c>
    </row>
    <row r="12" spans="1:7" ht="15">
      <c r="A12" s="8" t="s">
        <v>35</v>
      </c>
      <c r="B12" s="9" t="s">
        <v>64</v>
      </c>
      <c r="C12" s="9" t="s">
        <v>65</v>
      </c>
      <c r="D12" s="95">
        <f>D13+D14+D15</f>
        <v>12819.3</v>
      </c>
      <c r="E12" s="95">
        <f>E13+E14+E15</f>
        <v>12819.3</v>
      </c>
      <c r="G12" s="106"/>
    </row>
    <row r="13" spans="1:7" ht="15">
      <c r="A13" s="6" t="s">
        <v>66</v>
      </c>
      <c r="B13" s="7" t="s">
        <v>67</v>
      </c>
      <c r="C13" s="7" t="s">
        <v>68</v>
      </c>
      <c r="D13" s="36">
        <v>1561.5</v>
      </c>
      <c r="E13" s="36">
        <v>1561.5</v>
      </c>
      <c r="G13" s="106"/>
    </row>
    <row r="14" spans="1:7" ht="15">
      <c r="A14" s="6" t="s">
        <v>31</v>
      </c>
      <c r="B14" s="7" t="s">
        <v>69</v>
      </c>
      <c r="C14" s="7" t="s">
        <v>68</v>
      </c>
      <c r="D14" s="36">
        <v>119.8</v>
      </c>
      <c r="E14" s="36">
        <v>119.8</v>
      </c>
      <c r="G14" s="106"/>
    </row>
    <row r="15" spans="1:7" ht="15.75" thickBot="1">
      <c r="A15" s="10" t="s">
        <v>32</v>
      </c>
      <c r="B15" s="11" t="s">
        <v>70</v>
      </c>
      <c r="C15" s="11" t="s">
        <v>68</v>
      </c>
      <c r="D15" s="37">
        <v>11138</v>
      </c>
      <c r="E15" s="37">
        <v>11138</v>
      </c>
      <c r="G15" s="106"/>
    </row>
    <row r="16" spans="1:5" ht="15.75" thickBot="1">
      <c r="A16" s="165" t="s">
        <v>36</v>
      </c>
      <c r="B16" s="166"/>
      <c r="C16" s="166"/>
      <c r="D16" s="166"/>
      <c r="E16" s="166"/>
    </row>
    <row r="17" spans="1:5" ht="15.75" thickBot="1">
      <c r="A17" s="167" t="s">
        <v>43</v>
      </c>
      <c r="B17" s="168"/>
      <c r="C17" s="168"/>
      <c r="D17" s="168"/>
      <c r="E17" s="168"/>
    </row>
    <row r="18" spans="1:5" ht="15.75" thickBot="1">
      <c r="A18" s="12" t="s">
        <v>76</v>
      </c>
      <c r="B18" s="13" t="s">
        <v>71</v>
      </c>
      <c r="C18" s="14" t="s">
        <v>37</v>
      </c>
      <c r="D18" s="38">
        <v>0</v>
      </c>
      <c r="E18" s="15">
        <v>0</v>
      </c>
    </row>
    <row r="19" spans="1:5" ht="15.75" thickBot="1">
      <c r="A19" s="10" t="s">
        <v>77</v>
      </c>
      <c r="B19" s="11" t="s">
        <v>72</v>
      </c>
      <c r="C19" s="11" t="s">
        <v>38</v>
      </c>
      <c r="D19" s="38">
        <v>0</v>
      </c>
      <c r="E19" s="16">
        <v>0</v>
      </c>
    </row>
    <row r="20" spans="1:5" ht="15.75" thickBot="1">
      <c r="A20" s="167" t="s">
        <v>45</v>
      </c>
      <c r="B20" s="168"/>
      <c r="C20" s="168"/>
      <c r="D20" s="168"/>
      <c r="E20" s="168"/>
    </row>
    <row r="21" spans="1:5" ht="15.75" customHeight="1" thickBot="1">
      <c r="A21" s="163" t="s">
        <v>44</v>
      </c>
      <c r="B21" s="164"/>
      <c r="C21" s="164"/>
      <c r="D21" s="164"/>
      <c r="E21" s="164"/>
    </row>
    <row r="22" spans="1:5" ht="15">
      <c r="A22" s="25" t="s">
        <v>46</v>
      </c>
      <c r="B22" s="26"/>
      <c r="C22" s="27" t="s">
        <v>47</v>
      </c>
      <c r="D22" s="92">
        <v>164.8</v>
      </c>
      <c r="E22" s="28">
        <v>164.8</v>
      </c>
    </row>
    <row r="23" spans="1:5" ht="15.75" thickBot="1">
      <c r="A23" s="29" t="s">
        <v>48</v>
      </c>
      <c r="B23" s="30"/>
      <c r="C23" s="31" t="s">
        <v>47</v>
      </c>
      <c r="D23" s="37">
        <v>160.6</v>
      </c>
      <c r="E23" s="24">
        <v>160.6</v>
      </c>
    </row>
    <row r="24" spans="1:5" ht="15.75" customHeight="1" thickBot="1">
      <c r="A24" s="169" t="s">
        <v>51</v>
      </c>
      <c r="B24" s="170"/>
      <c r="C24" s="170"/>
      <c r="D24" s="170"/>
      <c r="E24" s="170"/>
    </row>
    <row r="25" spans="1:6" ht="15.75" thickBot="1">
      <c r="A25" s="32" t="s">
        <v>49</v>
      </c>
      <c r="B25" s="27" t="s">
        <v>73</v>
      </c>
      <c r="C25" s="27" t="s">
        <v>74</v>
      </c>
      <c r="D25" s="37">
        <f>D30+D33+D36</f>
        <v>4.136467675870374</v>
      </c>
      <c r="E25" s="37">
        <f>E30+E33+E36</f>
        <v>4.136467675870374</v>
      </c>
      <c r="F25" s="100">
        <v>6.9446308417942015</v>
      </c>
    </row>
    <row r="26" spans="1:6" ht="15.75" thickBot="1">
      <c r="A26" s="33" t="s">
        <v>50</v>
      </c>
      <c r="B26" s="34" t="s">
        <v>73</v>
      </c>
      <c r="C26" s="34" t="s">
        <v>75</v>
      </c>
      <c r="D26" s="37">
        <f>D31+D34+D37</f>
        <v>3.673915911344613</v>
      </c>
      <c r="E26" s="37">
        <f>E31+E34+E37</f>
        <v>3.673915911344613</v>
      </c>
      <c r="F26" s="100">
        <v>5.2654819821077705</v>
      </c>
    </row>
    <row r="27" spans="1:5" ht="15" customHeight="1">
      <c r="A27" s="171" t="s">
        <v>25</v>
      </c>
      <c r="B27" s="173" t="s">
        <v>26</v>
      </c>
      <c r="C27" s="175" t="s">
        <v>27</v>
      </c>
      <c r="D27" s="177" t="str">
        <f>D2</f>
        <v>Фактические за 2023 год</v>
      </c>
      <c r="E27" s="21" t="s">
        <v>42</v>
      </c>
    </row>
    <row r="28" spans="1:5" ht="47.25" customHeight="1" thickBot="1">
      <c r="A28" s="172"/>
      <c r="B28" s="174"/>
      <c r="C28" s="176"/>
      <c r="D28" s="178"/>
      <c r="E28" s="3" t="str">
        <f>E3</f>
        <v>на 2024 год</v>
      </c>
    </row>
    <row r="29" spans="1:8" ht="15">
      <c r="A29" s="17" t="s">
        <v>80</v>
      </c>
      <c r="B29" s="18"/>
      <c r="C29" s="19"/>
      <c r="D29" s="96"/>
      <c r="E29" s="20"/>
      <c r="F29" s="101"/>
      <c r="G29" s="107"/>
      <c r="H29" s="107"/>
    </row>
    <row r="30" spans="1:8" ht="15.75" thickBot="1">
      <c r="A30" s="6" t="s">
        <v>49</v>
      </c>
      <c r="B30" s="7" t="s">
        <v>73</v>
      </c>
      <c r="C30" s="7" t="s">
        <v>74</v>
      </c>
      <c r="D30" s="114">
        <f>'Источники.'!H15/'Расчет.'!D13</f>
        <v>1.7422990714056996</v>
      </c>
      <c r="E30" s="114">
        <f>G30</f>
        <v>1.7422990714056996</v>
      </c>
      <c r="F30" s="103"/>
      <c r="G30" s="108">
        <f>'Источники.'!H16/'Расчет.'!E13</f>
        <v>1.7422990714056996</v>
      </c>
      <c r="H30" s="107"/>
    </row>
    <row r="31" spans="1:8" ht="15.75" thickBot="1">
      <c r="A31" s="6" t="s">
        <v>50</v>
      </c>
      <c r="B31" s="7" t="s">
        <v>73</v>
      </c>
      <c r="C31" s="7" t="s">
        <v>75</v>
      </c>
      <c r="D31" s="114">
        <f>'Источники.'!I15/'Расчет.'!D13</f>
        <v>0.014857508805635607</v>
      </c>
      <c r="E31" s="114">
        <f>G31</f>
        <v>0.014857508805635607</v>
      </c>
      <c r="F31" s="103"/>
      <c r="G31" s="108">
        <f>'Источники.'!I16/'Расчет.'!E13</f>
        <v>0.014857508805635607</v>
      </c>
      <c r="H31" s="107"/>
    </row>
    <row r="32" spans="1:8" ht="15">
      <c r="A32" s="17" t="s">
        <v>52</v>
      </c>
      <c r="B32" s="18"/>
      <c r="C32" s="19"/>
      <c r="D32" s="97"/>
      <c r="E32" s="115"/>
      <c r="F32" s="103"/>
      <c r="G32" s="108"/>
      <c r="H32" s="107"/>
    </row>
    <row r="33" spans="1:8" ht="15.75" thickBot="1">
      <c r="A33" s="6" t="s">
        <v>49</v>
      </c>
      <c r="B33" s="7" t="s">
        <v>73</v>
      </c>
      <c r="C33" s="7" t="s">
        <v>74</v>
      </c>
      <c r="D33" s="114">
        <f>'Источники.'!J15/'Расчет.'!D14</f>
        <v>1.8088480801335558</v>
      </c>
      <c r="E33" s="114">
        <f>G33</f>
        <v>1.8088480801335558</v>
      </c>
      <c r="F33" s="103"/>
      <c r="G33" s="109">
        <f>'Источники.'!J16/'Расчет.'!E14</f>
        <v>1.8088480801335558</v>
      </c>
      <c r="H33" s="107"/>
    </row>
    <row r="34" spans="1:8" ht="15.75" thickBot="1">
      <c r="A34" s="6" t="s">
        <v>50</v>
      </c>
      <c r="B34" s="7" t="s">
        <v>73</v>
      </c>
      <c r="C34" s="7" t="s">
        <v>75</v>
      </c>
      <c r="D34" s="114">
        <f>'Источники.'!K15/'Расчет.'!D14</f>
        <v>1.7963272120200333</v>
      </c>
      <c r="E34" s="114">
        <f>G34</f>
        <v>1.7963272120200333</v>
      </c>
      <c r="F34" s="103"/>
      <c r="G34" s="107">
        <f>'Источники.'!K16/'Расчет.'!E14</f>
        <v>1.7963272120200333</v>
      </c>
      <c r="H34" s="107"/>
    </row>
    <row r="35" spans="1:8" ht="15">
      <c r="A35" s="17" t="s">
        <v>53</v>
      </c>
      <c r="B35" s="18"/>
      <c r="C35" s="19"/>
      <c r="D35" s="97"/>
      <c r="E35" s="115"/>
      <c r="F35" s="103"/>
      <c r="G35" s="107"/>
      <c r="H35" s="107"/>
    </row>
    <row r="36" spans="1:8" ht="15.75" thickBot="1">
      <c r="A36" s="6" t="s">
        <v>49</v>
      </c>
      <c r="B36" s="7" t="s">
        <v>73</v>
      </c>
      <c r="C36" s="7" t="s">
        <v>74</v>
      </c>
      <c r="D36" s="114">
        <f>'Источники.'!L15/'Расчет.'!D15</f>
        <v>0.5853205243311187</v>
      </c>
      <c r="E36" s="114">
        <f>G36</f>
        <v>0.5853205243311187</v>
      </c>
      <c r="F36" s="102"/>
      <c r="G36" s="107">
        <f>'Источники.'!L16/'Расчет.'!E15</f>
        <v>0.5853205243311187</v>
      </c>
      <c r="H36" s="107"/>
    </row>
    <row r="37" spans="1:8" ht="15.75" thickBot="1">
      <c r="A37" s="10" t="s">
        <v>50</v>
      </c>
      <c r="B37" s="11" t="s">
        <v>73</v>
      </c>
      <c r="C37" s="11" t="s">
        <v>75</v>
      </c>
      <c r="D37" s="114">
        <f>'Источники.'!M15/'Расчет.'!D15</f>
        <v>1.862731190518944</v>
      </c>
      <c r="E37" s="114">
        <f>G37</f>
        <v>1.862731190518944</v>
      </c>
      <c r="F37" s="102"/>
      <c r="G37" s="107">
        <f>'Источники.'!M16/'Расчет.'!E15</f>
        <v>1.862731190518944</v>
      </c>
      <c r="H37" s="107"/>
    </row>
    <row r="38" spans="1:8" ht="15.75" customHeight="1" thickBot="1">
      <c r="A38" s="163" t="s">
        <v>54</v>
      </c>
      <c r="B38" s="164"/>
      <c r="C38" s="164"/>
      <c r="D38" s="164"/>
      <c r="E38" s="164"/>
      <c r="F38" s="102"/>
      <c r="G38" s="107"/>
      <c r="H38" s="107"/>
    </row>
    <row r="39" spans="1:8" ht="15.75" thickBot="1">
      <c r="A39" s="12" t="s">
        <v>49</v>
      </c>
      <c r="B39" s="14" t="s">
        <v>79</v>
      </c>
      <c r="C39" s="14" t="s">
        <v>78</v>
      </c>
      <c r="D39" s="114">
        <f>'Источники.'!H15+'Источники.'!J15+'Источники.'!L15</f>
        <v>9456.6</v>
      </c>
      <c r="E39" s="114">
        <f>2720.6+216.7+6519.3</f>
        <v>9456.6</v>
      </c>
      <c r="F39" s="102"/>
      <c r="G39" s="110">
        <f>'Источники.'!H16+'Источники.'!J16+'Источники.'!L16</f>
        <v>9456.6</v>
      </c>
      <c r="H39" s="107"/>
    </row>
    <row r="40" spans="1:8" ht="15.75" thickBot="1">
      <c r="A40" s="10" t="s">
        <v>50</v>
      </c>
      <c r="B40" s="11" t="s">
        <v>79</v>
      </c>
      <c r="C40" s="11" t="s">
        <v>14</v>
      </c>
      <c r="D40" s="114">
        <f>'Источники.'!I15+'Источники.'!K15+'Источники.'!M15</f>
        <v>20985.5</v>
      </c>
      <c r="E40" s="114">
        <f>23.2+215.2+20747.1</f>
        <v>20985.5</v>
      </c>
      <c r="F40" s="102"/>
      <c r="G40" s="107">
        <f>'Источники.'!I16+'Источники.'!K16+'Источники.'!M16</f>
        <v>20985.5</v>
      </c>
      <c r="H40" s="107"/>
    </row>
  </sheetData>
  <sheetProtection/>
  <mergeCells count="16">
    <mergeCell ref="A1:E1"/>
    <mergeCell ref="A2:A3"/>
    <mergeCell ref="B2:B3"/>
    <mergeCell ref="C2:C3"/>
    <mergeCell ref="D2:D3"/>
    <mergeCell ref="A4:E4"/>
    <mergeCell ref="A38:E38"/>
    <mergeCell ref="A16:E16"/>
    <mergeCell ref="A17:E17"/>
    <mergeCell ref="A20:E20"/>
    <mergeCell ref="A21:E21"/>
    <mergeCell ref="A24:E24"/>
    <mergeCell ref="A27:A28"/>
    <mergeCell ref="B27:B28"/>
    <mergeCell ref="C27:C28"/>
    <mergeCell ref="D27:D28"/>
  </mergeCells>
  <printOptions/>
  <pageMargins left="1.0236220472440944" right="0.35433070866141736" top="0.4724409448818898" bottom="0.2755905511811024" header="0.8267716535433072" footer="0.8661417322834646"/>
  <pageSetup fitToHeight="1" fitToWidth="1" horizontalDpi="600" verticalDpi="600" orientation="portrait" paperSize="9" scale="72" r:id="rId1"/>
  <rowBreaks count="1" manualBreakCount="1">
    <brk id="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="90" zoomScaleNormal="90" zoomScalePageLayoutView="0" workbookViewId="0" topLeftCell="A10">
      <selection activeCell="F34" sqref="F34"/>
    </sheetView>
  </sheetViews>
  <sheetFormatPr defaultColWidth="8.8515625" defaultRowHeight="15"/>
  <cols>
    <col min="1" max="2" width="8.8515625" style="58" customWidth="1"/>
    <col min="3" max="3" width="12.421875" style="58" hidden="1" customWidth="1"/>
    <col min="4" max="4" width="0" style="58" hidden="1" customWidth="1"/>
    <col min="5" max="5" width="12.00390625" style="58" hidden="1" customWidth="1"/>
    <col min="6" max="6" width="10.28125" style="58" customWidth="1"/>
    <col min="7" max="7" width="14.7109375" style="58" customWidth="1"/>
    <col min="8" max="8" width="12.28125" style="58" customWidth="1"/>
    <col min="9" max="9" width="11.8515625" style="58" customWidth="1"/>
    <col min="10" max="11" width="10.00390625" style="58" customWidth="1"/>
    <col min="12" max="16384" width="8.8515625" style="58" customWidth="1"/>
  </cols>
  <sheetData>
    <row r="1" spans="1:11" ht="15">
      <c r="A1" s="190" t="s">
        <v>119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5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1" ht="15.75" thickBot="1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</row>
    <row r="5" spans="1:11" ht="15" customHeight="1">
      <c r="A5" s="193" t="s">
        <v>2</v>
      </c>
      <c r="B5" s="196" t="s">
        <v>3</v>
      </c>
      <c r="C5" s="184" t="s">
        <v>39</v>
      </c>
      <c r="D5" s="185"/>
      <c r="E5" s="185"/>
      <c r="F5" s="185"/>
      <c r="G5" s="185"/>
      <c r="H5" s="185"/>
      <c r="I5" s="185"/>
      <c r="J5" s="185"/>
      <c r="K5" s="186"/>
    </row>
    <row r="6" spans="1:11" ht="15.75" thickBot="1">
      <c r="A6" s="194"/>
      <c r="B6" s="197"/>
      <c r="C6" s="187"/>
      <c r="D6" s="188"/>
      <c r="E6" s="188"/>
      <c r="F6" s="188"/>
      <c r="G6" s="188"/>
      <c r="H6" s="188"/>
      <c r="I6" s="188"/>
      <c r="J6" s="188"/>
      <c r="K6" s="189"/>
    </row>
    <row r="7" spans="1:11" ht="15.75" thickBot="1">
      <c r="A7" s="194"/>
      <c r="B7" s="197"/>
      <c r="C7" s="59" t="s">
        <v>134</v>
      </c>
      <c r="D7" s="182" t="s">
        <v>130</v>
      </c>
      <c r="E7" s="199"/>
      <c r="F7" s="182" t="s">
        <v>136</v>
      </c>
      <c r="G7" s="183"/>
      <c r="H7" s="182" t="s">
        <v>150</v>
      </c>
      <c r="I7" s="183"/>
      <c r="J7" s="182" t="s">
        <v>151</v>
      </c>
      <c r="K7" s="183"/>
    </row>
    <row r="8" spans="1:11" ht="111" thickBot="1">
      <c r="A8" s="195"/>
      <c r="B8" s="198"/>
      <c r="C8" s="60" t="s">
        <v>131</v>
      </c>
      <c r="D8" s="60" t="s">
        <v>124</v>
      </c>
      <c r="E8" s="61" t="s">
        <v>125</v>
      </c>
      <c r="F8" s="60" t="s">
        <v>143</v>
      </c>
      <c r="G8" s="61" t="s">
        <v>144</v>
      </c>
      <c r="H8" s="60" t="s">
        <v>155</v>
      </c>
      <c r="I8" s="61" t="s">
        <v>152</v>
      </c>
      <c r="J8" s="60" t="s">
        <v>155</v>
      </c>
      <c r="K8" s="61" t="s">
        <v>152</v>
      </c>
    </row>
    <row r="9" spans="1:11" ht="15">
      <c r="A9" s="62">
        <v>1200</v>
      </c>
      <c r="B9" s="63">
        <v>1.22</v>
      </c>
      <c r="C9" s="64">
        <v>0</v>
      </c>
      <c r="D9" s="64">
        <v>0</v>
      </c>
      <c r="E9" s="65">
        <v>0</v>
      </c>
      <c r="F9" s="64">
        <f>H9</f>
        <v>0</v>
      </c>
      <c r="G9" s="65">
        <v>0</v>
      </c>
      <c r="H9" s="64">
        <v>0</v>
      </c>
      <c r="I9" s="65">
        <v>0</v>
      </c>
      <c r="J9" s="64">
        <f>H9</f>
        <v>0</v>
      </c>
      <c r="K9" s="65">
        <v>0</v>
      </c>
    </row>
    <row r="10" spans="1:11" ht="15">
      <c r="A10" s="66">
        <v>1000</v>
      </c>
      <c r="B10" s="67">
        <v>1.02</v>
      </c>
      <c r="C10" s="68">
        <v>0</v>
      </c>
      <c r="D10" s="68">
        <v>0</v>
      </c>
      <c r="E10" s="65">
        <v>0</v>
      </c>
      <c r="F10" s="64">
        <f aca="true" t="shared" si="0" ref="F10:F33">H10</f>
        <v>0</v>
      </c>
      <c r="G10" s="65">
        <v>0</v>
      </c>
      <c r="H10" s="68">
        <v>0</v>
      </c>
      <c r="I10" s="65">
        <v>0</v>
      </c>
      <c r="J10" s="64">
        <f aca="true" t="shared" si="1" ref="J10:J33">H10</f>
        <v>0</v>
      </c>
      <c r="K10" s="65">
        <v>0</v>
      </c>
    </row>
    <row r="11" spans="1:11" ht="15">
      <c r="A11" s="66">
        <v>900</v>
      </c>
      <c r="B11" s="67">
        <v>0.92</v>
      </c>
      <c r="C11" s="68">
        <v>0</v>
      </c>
      <c r="D11" s="68">
        <v>0</v>
      </c>
      <c r="E11" s="65">
        <v>0</v>
      </c>
      <c r="F11" s="64">
        <f t="shared" si="0"/>
        <v>0</v>
      </c>
      <c r="G11" s="65">
        <v>0</v>
      </c>
      <c r="H11" s="68">
        <v>0</v>
      </c>
      <c r="I11" s="65">
        <v>0</v>
      </c>
      <c r="J11" s="64">
        <f t="shared" si="1"/>
        <v>0</v>
      </c>
      <c r="K11" s="65">
        <v>0</v>
      </c>
    </row>
    <row r="12" spans="1:11" ht="15">
      <c r="A12" s="66">
        <v>800</v>
      </c>
      <c r="B12" s="67">
        <v>0.82</v>
      </c>
      <c r="C12" s="68">
        <v>0</v>
      </c>
      <c r="D12" s="68">
        <v>0</v>
      </c>
      <c r="E12" s="65">
        <v>0</v>
      </c>
      <c r="F12" s="64">
        <f t="shared" si="0"/>
        <v>0</v>
      </c>
      <c r="G12" s="65">
        <v>0</v>
      </c>
      <c r="H12" s="68">
        <v>0</v>
      </c>
      <c r="I12" s="65">
        <v>0</v>
      </c>
      <c r="J12" s="64">
        <f t="shared" si="1"/>
        <v>0</v>
      </c>
      <c r="K12" s="65">
        <v>0</v>
      </c>
    </row>
    <row r="13" spans="1:11" ht="15">
      <c r="A13" s="66">
        <v>700</v>
      </c>
      <c r="B13" s="67">
        <v>0.72</v>
      </c>
      <c r="C13" s="68">
        <v>0</v>
      </c>
      <c r="D13" s="68">
        <v>0</v>
      </c>
      <c r="E13" s="65">
        <v>0</v>
      </c>
      <c r="F13" s="64">
        <f t="shared" si="0"/>
        <v>0</v>
      </c>
      <c r="G13" s="65">
        <v>0</v>
      </c>
      <c r="H13" s="68">
        <v>0</v>
      </c>
      <c r="I13" s="65">
        <v>0</v>
      </c>
      <c r="J13" s="64">
        <f t="shared" si="1"/>
        <v>0</v>
      </c>
      <c r="K13" s="65">
        <v>0</v>
      </c>
    </row>
    <row r="14" spans="1:11" ht="15">
      <c r="A14" s="66">
        <v>600</v>
      </c>
      <c r="B14" s="67">
        <v>0.63</v>
      </c>
      <c r="C14" s="68">
        <v>0</v>
      </c>
      <c r="D14" s="68">
        <v>0</v>
      </c>
      <c r="E14" s="65">
        <v>0</v>
      </c>
      <c r="F14" s="64">
        <f t="shared" si="0"/>
        <v>0</v>
      </c>
      <c r="G14" s="65">
        <v>0</v>
      </c>
      <c r="H14" s="68">
        <v>0</v>
      </c>
      <c r="I14" s="65">
        <v>0</v>
      </c>
      <c r="J14" s="64">
        <f t="shared" si="1"/>
        <v>0</v>
      </c>
      <c r="K14" s="65">
        <v>0</v>
      </c>
    </row>
    <row r="15" spans="1:11" ht="15">
      <c r="A15" s="66">
        <v>500</v>
      </c>
      <c r="B15" s="67">
        <v>0.529</v>
      </c>
      <c r="C15" s="68">
        <v>0</v>
      </c>
      <c r="D15" s="68">
        <v>0</v>
      </c>
      <c r="E15" s="65">
        <v>0</v>
      </c>
      <c r="F15" s="64">
        <f t="shared" si="0"/>
        <v>0</v>
      </c>
      <c r="G15" s="65">
        <v>0</v>
      </c>
      <c r="H15" s="68">
        <v>0</v>
      </c>
      <c r="I15" s="65">
        <v>0</v>
      </c>
      <c r="J15" s="64">
        <f t="shared" si="1"/>
        <v>0</v>
      </c>
      <c r="K15" s="65">
        <v>0</v>
      </c>
    </row>
    <row r="16" spans="1:11" ht="15">
      <c r="A16" s="66">
        <v>450</v>
      </c>
      <c r="B16" s="67">
        <v>0.478</v>
      </c>
      <c r="C16" s="68">
        <v>0</v>
      </c>
      <c r="D16" s="68">
        <v>0</v>
      </c>
      <c r="E16" s="65">
        <v>0</v>
      </c>
      <c r="F16" s="64">
        <f t="shared" si="0"/>
        <v>0</v>
      </c>
      <c r="G16" s="65">
        <v>0</v>
      </c>
      <c r="H16" s="68">
        <v>0</v>
      </c>
      <c r="I16" s="65">
        <v>0</v>
      </c>
      <c r="J16" s="64">
        <f t="shared" si="1"/>
        <v>0</v>
      </c>
      <c r="K16" s="65">
        <v>0</v>
      </c>
    </row>
    <row r="17" spans="1:11" ht="15">
      <c r="A17" s="66">
        <v>400</v>
      </c>
      <c r="B17" s="69">
        <v>0.426</v>
      </c>
      <c r="C17" s="68">
        <f>185/1000</f>
        <v>0.185</v>
      </c>
      <c r="D17" s="68">
        <f>185/1000</f>
        <v>0.185</v>
      </c>
      <c r="E17" s="65">
        <v>0</v>
      </c>
      <c r="F17" s="64">
        <f t="shared" si="0"/>
        <v>0.54</v>
      </c>
      <c r="G17" s="65">
        <v>0</v>
      </c>
      <c r="H17" s="68">
        <v>0.54</v>
      </c>
      <c r="I17" s="65">
        <v>0</v>
      </c>
      <c r="J17" s="64">
        <f t="shared" si="1"/>
        <v>0.54</v>
      </c>
      <c r="K17" s="65">
        <v>0</v>
      </c>
    </row>
    <row r="18" spans="1:11" ht="15">
      <c r="A18" s="66">
        <v>350</v>
      </c>
      <c r="B18" s="70">
        <v>0.377</v>
      </c>
      <c r="C18" s="68">
        <v>0</v>
      </c>
      <c r="D18" s="68">
        <v>0</v>
      </c>
      <c r="E18" s="65">
        <v>0</v>
      </c>
      <c r="F18" s="64">
        <f t="shared" si="0"/>
        <v>0</v>
      </c>
      <c r="G18" s="65">
        <v>0</v>
      </c>
      <c r="H18" s="68">
        <v>0</v>
      </c>
      <c r="I18" s="65">
        <v>0</v>
      </c>
      <c r="J18" s="64">
        <f t="shared" si="1"/>
        <v>0</v>
      </c>
      <c r="K18" s="65">
        <v>0</v>
      </c>
    </row>
    <row r="19" spans="1:11" ht="15">
      <c r="A19" s="66">
        <v>300</v>
      </c>
      <c r="B19" s="70">
        <v>0.325</v>
      </c>
      <c r="C19" s="68">
        <f>92/1000</f>
        <v>0.092</v>
      </c>
      <c r="D19" s="68">
        <f>92/1000</f>
        <v>0.092</v>
      </c>
      <c r="E19" s="65">
        <v>0</v>
      </c>
      <c r="F19" s="64">
        <f t="shared" si="0"/>
        <v>0.092</v>
      </c>
      <c r="G19" s="65">
        <v>0</v>
      </c>
      <c r="H19" s="68">
        <f>92/1000</f>
        <v>0.092</v>
      </c>
      <c r="I19" s="65">
        <v>0</v>
      </c>
      <c r="J19" s="64">
        <f t="shared" si="1"/>
        <v>0.092</v>
      </c>
      <c r="K19" s="65">
        <v>0</v>
      </c>
    </row>
    <row r="20" spans="1:11" ht="15">
      <c r="A20" s="66">
        <v>250</v>
      </c>
      <c r="B20" s="70">
        <v>0.273</v>
      </c>
      <c r="C20" s="68">
        <f>296/1000</f>
        <v>0.296</v>
      </c>
      <c r="D20" s="68">
        <f>296/1000</f>
        <v>0.296</v>
      </c>
      <c r="E20" s="65">
        <v>0</v>
      </c>
      <c r="F20" s="64">
        <f t="shared" si="0"/>
        <v>0.296</v>
      </c>
      <c r="G20" s="65">
        <v>0</v>
      </c>
      <c r="H20" s="68">
        <f>296/1000</f>
        <v>0.296</v>
      </c>
      <c r="I20" s="65">
        <v>0</v>
      </c>
      <c r="J20" s="64">
        <f t="shared" si="1"/>
        <v>0.296</v>
      </c>
      <c r="K20" s="65">
        <v>0</v>
      </c>
    </row>
    <row r="21" spans="1:11" ht="15">
      <c r="A21" s="66">
        <v>200</v>
      </c>
      <c r="B21" s="70">
        <v>0.219</v>
      </c>
      <c r="C21" s="68">
        <f>3933/1000</f>
        <v>3.933</v>
      </c>
      <c r="D21" s="68">
        <f>3933/1000</f>
        <v>3.933</v>
      </c>
      <c r="E21" s="65">
        <v>0</v>
      </c>
      <c r="F21" s="64">
        <f t="shared" si="0"/>
        <v>3.241</v>
      </c>
      <c r="G21" s="65">
        <v>0</v>
      </c>
      <c r="H21" s="68">
        <v>3.241</v>
      </c>
      <c r="I21" s="65">
        <v>0</v>
      </c>
      <c r="J21" s="64">
        <f t="shared" si="1"/>
        <v>3.241</v>
      </c>
      <c r="K21" s="65">
        <v>0</v>
      </c>
    </row>
    <row r="22" spans="1:11" ht="15">
      <c r="A22" s="66">
        <v>175</v>
      </c>
      <c r="B22" s="70">
        <v>0.194</v>
      </c>
      <c r="C22" s="68">
        <v>0</v>
      </c>
      <c r="D22" s="68">
        <v>0</v>
      </c>
      <c r="E22" s="65">
        <v>0</v>
      </c>
      <c r="F22" s="64">
        <f t="shared" si="0"/>
        <v>0</v>
      </c>
      <c r="G22" s="65">
        <v>0</v>
      </c>
      <c r="H22" s="68">
        <v>0</v>
      </c>
      <c r="I22" s="65">
        <v>0</v>
      </c>
      <c r="J22" s="64">
        <f t="shared" si="1"/>
        <v>0</v>
      </c>
      <c r="K22" s="65">
        <v>0</v>
      </c>
    </row>
    <row r="23" spans="1:11" ht="15">
      <c r="A23" s="66">
        <v>150</v>
      </c>
      <c r="B23" s="70">
        <v>0.159</v>
      </c>
      <c r="C23" s="68">
        <f>3082/1000</f>
        <v>3.082</v>
      </c>
      <c r="D23" s="68">
        <f>3082/1000</f>
        <v>3.082</v>
      </c>
      <c r="E23" s="65">
        <v>0</v>
      </c>
      <c r="F23" s="64">
        <f t="shared" si="0"/>
        <v>2.736</v>
      </c>
      <c r="G23" s="65">
        <v>0</v>
      </c>
      <c r="H23" s="68">
        <v>2.736</v>
      </c>
      <c r="I23" s="65">
        <v>0</v>
      </c>
      <c r="J23" s="64">
        <f t="shared" si="1"/>
        <v>2.736</v>
      </c>
      <c r="K23" s="65">
        <v>0</v>
      </c>
    </row>
    <row r="24" spans="1:11" ht="15">
      <c r="A24" s="66">
        <v>125</v>
      </c>
      <c r="B24" s="70">
        <v>0.133</v>
      </c>
      <c r="C24" s="68">
        <f>52/1000</f>
        <v>0.052</v>
      </c>
      <c r="D24" s="68">
        <f>52/1000</f>
        <v>0.052</v>
      </c>
      <c r="E24" s="65">
        <v>0</v>
      </c>
      <c r="F24" s="64">
        <f t="shared" si="0"/>
        <v>0.052</v>
      </c>
      <c r="G24" s="65">
        <v>0</v>
      </c>
      <c r="H24" s="68">
        <f>52/1000</f>
        <v>0.052</v>
      </c>
      <c r="I24" s="65">
        <v>0</v>
      </c>
      <c r="J24" s="64">
        <f t="shared" si="1"/>
        <v>0.052</v>
      </c>
      <c r="K24" s="65">
        <v>0</v>
      </c>
    </row>
    <row r="25" spans="1:11" ht="15">
      <c r="A25" s="66">
        <v>100</v>
      </c>
      <c r="B25" s="70">
        <v>0.108</v>
      </c>
      <c r="C25" s="68">
        <f>190/1000</f>
        <v>0.19</v>
      </c>
      <c r="D25" s="68">
        <f>190/1000</f>
        <v>0.19</v>
      </c>
      <c r="E25" s="65">
        <v>0</v>
      </c>
      <c r="F25" s="64">
        <f t="shared" si="0"/>
        <v>0.19</v>
      </c>
      <c r="G25" s="65">
        <v>0</v>
      </c>
      <c r="H25" s="68">
        <f>190/1000</f>
        <v>0.19</v>
      </c>
      <c r="I25" s="65">
        <v>0</v>
      </c>
      <c r="J25" s="64">
        <f t="shared" si="1"/>
        <v>0.19</v>
      </c>
      <c r="K25" s="65">
        <v>0</v>
      </c>
    </row>
    <row r="26" spans="1:11" ht="15">
      <c r="A26" s="66">
        <v>80</v>
      </c>
      <c r="B26" s="70">
        <v>0.089</v>
      </c>
      <c r="C26" s="68">
        <f>628/1000</f>
        <v>0.628</v>
      </c>
      <c r="D26" s="68">
        <f>628/1000</f>
        <v>0.628</v>
      </c>
      <c r="E26" s="65">
        <v>0</v>
      </c>
      <c r="F26" s="64">
        <f t="shared" si="0"/>
        <v>0.628</v>
      </c>
      <c r="G26" s="65">
        <v>0</v>
      </c>
      <c r="H26" s="68">
        <f>628/1000</f>
        <v>0.628</v>
      </c>
      <c r="I26" s="65">
        <v>0</v>
      </c>
      <c r="J26" s="64">
        <f t="shared" si="1"/>
        <v>0.628</v>
      </c>
      <c r="K26" s="65">
        <v>0</v>
      </c>
    </row>
    <row r="27" spans="1:11" ht="15">
      <c r="A27" s="66">
        <v>70</v>
      </c>
      <c r="B27" s="70">
        <v>0.076</v>
      </c>
      <c r="C27" s="68">
        <f>648/1000</f>
        <v>0.648</v>
      </c>
      <c r="D27" s="68">
        <f>648/1000</f>
        <v>0.648</v>
      </c>
      <c r="E27" s="65">
        <v>0</v>
      </c>
      <c r="F27" s="64">
        <f t="shared" si="0"/>
        <v>0.632</v>
      </c>
      <c r="G27" s="65">
        <v>0</v>
      </c>
      <c r="H27" s="68">
        <f>0.632</f>
        <v>0.632</v>
      </c>
      <c r="I27" s="65">
        <v>0</v>
      </c>
      <c r="J27" s="64">
        <f t="shared" si="1"/>
        <v>0.632</v>
      </c>
      <c r="K27" s="65">
        <v>0</v>
      </c>
    </row>
    <row r="28" spans="1:11" ht="15">
      <c r="A28" s="66">
        <v>50</v>
      </c>
      <c r="B28" s="70">
        <v>0.057</v>
      </c>
      <c r="C28" s="68">
        <f>306/1000</f>
        <v>0.306</v>
      </c>
      <c r="D28" s="68">
        <f>306/1000</f>
        <v>0.306</v>
      </c>
      <c r="E28" s="65">
        <v>0</v>
      </c>
      <c r="F28" s="64">
        <f t="shared" si="0"/>
        <v>0</v>
      </c>
      <c r="G28" s="65">
        <v>0</v>
      </c>
      <c r="H28" s="68">
        <v>0</v>
      </c>
      <c r="I28" s="65">
        <v>0</v>
      </c>
      <c r="J28" s="64">
        <f t="shared" si="1"/>
        <v>0</v>
      </c>
      <c r="K28" s="65">
        <v>0</v>
      </c>
    </row>
    <row r="29" spans="1:11" ht="15">
      <c r="A29" s="66">
        <v>40</v>
      </c>
      <c r="B29" s="70">
        <v>0.048</v>
      </c>
      <c r="C29" s="68">
        <v>0</v>
      </c>
      <c r="D29" s="68">
        <v>0</v>
      </c>
      <c r="E29" s="65">
        <v>0</v>
      </c>
      <c r="F29" s="64">
        <f t="shared" si="0"/>
        <v>0</v>
      </c>
      <c r="G29" s="65">
        <v>0</v>
      </c>
      <c r="H29" s="68">
        <v>0</v>
      </c>
      <c r="I29" s="65">
        <v>0</v>
      </c>
      <c r="J29" s="64">
        <f t="shared" si="1"/>
        <v>0</v>
      </c>
      <c r="K29" s="65">
        <v>0</v>
      </c>
    </row>
    <row r="30" spans="1:11" ht="15">
      <c r="A30" s="66">
        <v>32</v>
      </c>
      <c r="B30" s="70">
        <v>0.037</v>
      </c>
      <c r="C30" s="68">
        <f>24/1000</f>
        <v>0.024</v>
      </c>
      <c r="D30" s="68">
        <f>24/1000</f>
        <v>0.024</v>
      </c>
      <c r="E30" s="65">
        <v>0</v>
      </c>
      <c r="F30" s="64">
        <f t="shared" si="0"/>
        <v>0</v>
      </c>
      <c r="G30" s="65">
        <v>0</v>
      </c>
      <c r="H30" s="68">
        <v>0</v>
      </c>
      <c r="I30" s="65">
        <v>0</v>
      </c>
      <c r="J30" s="64">
        <f t="shared" si="1"/>
        <v>0</v>
      </c>
      <c r="K30" s="65">
        <v>0</v>
      </c>
    </row>
    <row r="31" spans="1:11" ht="15">
      <c r="A31" s="66">
        <v>25</v>
      </c>
      <c r="B31" s="70">
        <v>0.028</v>
      </c>
      <c r="C31" s="68">
        <v>0</v>
      </c>
      <c r="D31" s="68">
        <v>0</v>
      </c>
      <c r="E31" s="65">
        <v>0</v>
      </c>
      <c r="F31" s="64">
        <f t="shared" si="0"/>
        <v>0</v>
      </c>
      <c r="G31" s="65">
        <v>0</v>
      </c>
      <c r="H31" s="68">
        <v>0</v>
      </c>
      <c r="I31" s="65">
        <v>0</v>
      </c>
      <c r="J31" s="64">
        <f t="shared" si="1"/>
        <v>0</v>
      </c>
      <c r="K31" s="65">
        <v>0</v>
      </c>
    </row>
    <row r="32" spans="1:11" ht="15">
      <c r="A32" s="66">
        <v>20</v>
      </c>
      <c r="B32" s="70">
        <v>0.025</v>
      </c>
      <c r="C32" s="68">
        <v>0</v>
      </c>
      <c r="D32" s="68">
        <v>0</v>
      </c>
      <c r="E32" s="65">
        <v>0</v>
      </c>
      <c r="F32" s="64">
        <f t="shared" si="0"/>
        <v>0</v>
      </c>
      <c r="G32" s="65">
        <v>0</v>
      </c>
      <c r="H32" s="68">
        <v>0</v>
      </c>
      <c r="I32" s="65">
        <v>0</v>
      </c>
      <c r="J32" s="64">
        <f t="shared" si="1"/>
        <v>0</v>
      </c>
      <c r="K32" s="65">
        <v>0</v>
      </c>
    </row>
    <row r="33" spans="1:11" ht="15.75" thickBot="1">
      <c r="A33" s="71">
        <v>15</v>
      </c>
      <c r="B33" s="72">
        <v>0.018</v>
      </c>
      <c r="C33" s="68">
        <v>0</v>
      </c>
      <c r="D33" s="68">
        <v>0</v>
      </c>
      <c r="E33" s="65">
        <v>0</v>
      </c>
      <c r="F33" s="64">
        <f t="shared" si="0"/>
        <v>0</v>
      </c>
      <c r="G33" s="65">
        <v>0</v>
      </c>
      <c r="H33" s="68">
        <v>0</v>
      </c>
      <c r="I33" s="65">
        <v>0</v>
      </c>
      <c r="J33" s="64">
        <f t="shared" si="1"/>
        <v>0</v>
      </c>
      <c r="K33" s="65">
        <v>0</v>
      </c>
    </row>
    <row r="34" spans="1:15" ht="15.75" thickBot="1">
      <c r="A34" s="191" t="s">
        <v>1</v>
      </c>
      <c r="B34" s="192"/>
      <c r="C34" s="73">
        <f aca="true" t="shared" si="2" ref="C34:K34">SUM(C9:C33)</f>
        <v>9.435999999999998</v>
      </c>
      <c r="D34" s="73">
        <f t="shared" si="2"/>
        <v>9.435999999999998</v>
      </c>
      <c r="E34" s="73">
        <f t="shared" si="2"/>
        <v>0</v>
      </c>
      <c r="F34" s="73">
        <f t="shared" si="2"/>
        <v>8.407000000000002</v>
      </c>
      <c r="G34" s="73">
        <f t="shared" si="2"/>
        <v>0</v>
      </c>
      <c r="H34" s="73">
        <f t="shared" si="2"/>
        <v>8.407000000000002</v>
      </c>
      <c r="I34" s="73">
        <f t="shared" si="2"/>
        <v>0</v>
      </c>
      <c r="J34" s="73">
        <f t="shared" si="2"/>
        <v>8.407000000000002</v>
      </c>
      <c r="K34" s="73">
        <f t="shared" si="2"/>
        <v>0</v>
      </c>
      <c r="N34" s="87"/>
      <c r="O34" s="87">
        <f>N33-N34</f>
        <v>0</v>
      </c>
    </row>
  </sheetData>
  <sheetProtection/>
  <mergeCells count="9">
    <mergeCell ref="H7:I7"/>
    <mergeCell ref="J7:K7"/>
    <mergeCell ref="C5:K6"/>
    <mergeCell ref="A1:K4"/>
    <mergeCell ref="A34:B34"/>
    <mergeCell ref="A5:A8"/>
    <mergeCell ref="B5:B8"/>
    <mergeCell ref="D7:E7"/>
    <mergeCell ref="F7:G7"/>
  </mergeCells>
  <printOptions/>
  <pageMargins left="1.12" right="0.3" top="0.984251968503937" bottom="0.984251968503937" header="0.5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view="pageBreakPreview" zoomScale="90" zoomScaleSheetLayoutView="90" zoomScalePageLayoutView="0" workbookViewId="0" topLeftCell="A14">
      <selection activeCell="F33" sqref="F33"/>
    </sheetView>
  </sheetViews>
  <sheetFormatPr defaultColWidth="8.8515625" defaultRowHeight="15"/>
  <cols>
    <col min="1" max="1" width="8.8515625" style="58" customWidth="1"/>
    <col min="2" max="2" width="13.57421875" style="58" customWidth="1"/>
    <col min="3" max="3" width="14.140625" style="58" hidden="1" customWidth="1"/>
    <col min="4" max="4" width="13.28125" style="58" hidden="1" customWidth="1"/>
    <col min="5" max="5" width="12.140625" style="58" hidden="1" customWidth="1"/>
    <col min="6" max="6" width="11.57421875" style="58" customWidth="1"/>
    <col min="7" max="7" width="12.7109375" style="58" customWidth="1"/>
    <col min="8" max="8" width="11.140625" style="58" customWidth="1"/>
    <col min="9" max="9" width="11.8515625" style="58" customWidth="1"/>
    <col min="10" max="10" width="10.57421875" style="58" bestFit="1" customWidth="1"/>
    <col min="11" max="11" width="12.140625" style="58" bestFit="1" customWidth="1"/>
    <col min="12" max="16384" width="8.8515625" style="58" customWidth="1"/>
  </cols>
  <sheetData>
    <row r="1" spans="1:7" ht="15.75" customHeight="1">
      <c r="A1" s="75"/>
      <c r="B1" s="75"/>
      <c r="C1" s="75"/>
      <c r="D1" s="75"/>
      <c r="E1" s="75"/>
      <c r="F1" s="75"/>
      <c r="G1" s="75"/>
    </row>
    <row r="2" spans="1:11" ht="46.5" customHeight="1">
      <c r="A2" s="190" t="s">
        <v>118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5" customHeight="1" thickBo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1" ht="15">
      <c r="A4" s="206" t="s">
        <v>121</v>
      </c>
      <c r="B4" s="196" t="s">
        <v>3</v>
      </c>
      <c r="C4" s="202" t="s">
        <v>122</v>
      </c>
      <c r="D4" s="203"/>
      <c r="E4" s="203"/>
      <c r="F4" s="203"/>
      <c r="G4" s="203"/>
      <c r="H4" s="203"/>
      <c r="I4" s="203"/>
      <c r="J4" s="203"/>
      <c r="K4" s="203"/>
    </row>
    <row r="5" spans="1:11" ht="15.75" customHeight="1" thickBot="1">
      <c r="A5" s="207"/>
      <c r="B5" s="197"/>
      <c r="C5" s="204"/>
      <c r="D5" s="205"/>
      <c r="E5" s="205"/>
      <c r="F5" s="205"/>
      <c r="G5" s="205"/>
      <c r="H5" s="205"/>
      <c r="I5" s="205"/>
      <c r="J5" s="205"/>
      <c r="K5" s="205"/>
    </row>
    <row r="6" spans="1:11" ht="96.75" customHeight="1" thickBot="1">
      <c r="A6" s="207"/>
      <c r="B6" s="197"/>
      <c r="C6" s="76" t="s">
        <v>134</v>
      </c>
      <c r="D6" s="200" t="s">
        <v>130</v>
      </c>
      <c r="E6" s="201"/>
      <c r="F6" s="200" t="s">
        <v>136</v>
      </c>
      <c r="G6" s="201"/>
      <c r="H6" s="200" t="s">
        <v>150</v>
      </c>
      <c r="I6" s="201"/>
      <c r="J6" s="200" t="s">
        <v>151</v>
      </c>
      <c r="K6" s="201"/>
    </row>
    <row r="7" spans="1:11" ht="133.5" thickBot="1">
      <c r="A7" s="208"/>
      <c r="B7" s="198"/>
      <c r="C7" s="77" t="s">
        <v>132</v>
      </c>
      <c r="D7" s="77" t="s">
        <v>126</v>
      </c>
      <c r="E7" s="78" t="s">
        <v>127</v>
      </c>
      <c r="F7" s="77" t="s">
        <v>139</v>
      </c>
      <c r="G7" s="78" t="s">
        <v>142</v>
      </c>
      <c r="H7" s="77" t="s">
        <v>140</v>
      </c>
      <c r="I7" s="78" t="s">
        <v>141</v>
      </c>
      <c r="J7" s="77" t="s">
        <v>140</v>
      </c>
      <c r="K7" s="78" t="s">
        <v>141</v>
      </c>
    </row>
    <row r="8" spans="1:11" ht="15">
      <c r="A8" s="79">
        <v>1200</v>
      </c>
      <c r="B8" s="80">
        <v>1.22</v>
      </c>
      <c r="C8" s="81">
        <v>0</v>
      </c>
      <c r="D8" s="81">
        <v>0</v>
      </c>
      <c r="E8" s="82">
        <v>0</v>
      </c>
      <c r="F8" s="81">
        <v>0</v>
      </c>
      <c r="G8" s="82">
        <v>0</v>
      </c>
      <c r="H8" s="81">
        <v>0</v>
      </c>
      <c r="I8" s="82">
        <v>0</v>
      </c>
      <c r="J8" s="81">
        <v>0</v>
      </c>
      <c r="K8" s="82">
        <v>0</v>
      </c>
    </row>
    <row r="9" spans="1:11" ht="15">
      <c r="A9" s="83">
        <v>1000</v>
      </c>
      <c r="B9" s="84">
        <v>1.02</v>
      </c>
      <c r="C9" s="85">
        <v>0</v>
      </c>
      <c r="D9" s="85">
        <v>0</v>
      </c>
      <c r="E9" s="82">
        <v>0</v>
      </c>
      <c r="F9" s="85">
        <v>0</v>
      </c>
      <c r="G9" s="82">
        <v>0</v>
      </c>
      <c r="H9" s="85">
        <v>0</v>
      </c>
      <c r="I9" s="82">
        <v>0</v>
      </c>
      <c r="J9" s="85">
        <v>0</v>
      </c>
      <c r="K9" s="82">
        <v>0</v>
      </c>
    </row>
    <row r="10" spans="1:11" ht="15">
      <c r="A10" s="83">
        <v>900</v>
      </c>
      <c r="B10" s="84">
        <v>0.92</v>
      </c>
      <c r="C10" s="85">
        <v>0</v>
      </c>
      <c r="D10" s="85">
        <v>0</v>
      </c>
      <c r="E10" s="82">
        <v>0</v>
      </c>
      <c r="F10" s="85">
        <v>0</v>
      </c>
      <c r="G10" s="82">
        <v>0</v>
      </c>
      <c r="H10" s="85">
        <v>0</v>
      </c>
      <c r="I10" s="82">
        <v>0</v>
      </c>
      <c r="J10" s="85">
        <v>0</v>
      </c>
      <c r="K10" s="82">
        <v>0</v>
      </c>
    </row>
    <row r="11" spans="1:11" ht="15">
      <c r="A11" s="83">
        <v>800</v>
      </c>
      <c r="B11" s="84">
        <v>0.82</v>
      </c>
      <c r="C11" s="85">
        <v>0</v>
      </c>
      <c r="D11" s="85">
        <v>0</v>
      </c>
      <c r="E11" s="82">
        <v>0</v>
      </c>
      <c r="F11" s="85">
        <v>0</v>
      </c>
      <c r="G11" s="82">
        <v>0</v>
      </c>
      <c r="H11" s="85">
        <v>0</v>
      </c>
      <c r="I11" s="82">
        <v>0</v>
      </c>
      <c r="J11" s="85">
        <v>0</v>
      </c>
      <c r="K11" s="82">
        <v>0</v>
      </c>
    </row>
    <row r="12" spans="1:11" ht="15">
      <c r="A12" s="83">
        <v>700</v>
      </c>
      <c r="B12" s="84">
        <v>0.72</v>
      </c>
      <c r="C12" s="85">
        <v>0</v>
      </c>
      <c r="D12" s="85">
        <v>0</v>
      </c>
      <c r="E12" s="82">
        <v>0</v>
      </c>
      <c r="F12" s="85">
        <v>0</v>
      </c>
      <c r="G12" s="82">
        <v>0</v>
      </c>
      <c r="H12" s="85">
        <v>0</v>
      </c>
      <c r="I12" s="82">
        <v>0</v>
      </c>
      <c r="J12" s="85">
        <v>0</v>
      </c>
      <c r="K12" s="82">
        <v>0</v>
      </c>
    </row>
    <row r="13" spans="1:11" ht="15">
      <c r="A13" s="83">
        <v>600</v>
      </c>
      <c r="B13" s="84">
        <v>0.63</v>
      </c>
      <c r="C13" s="85">
        <v>0</v>
      </c>
      <c r="D13" s="85">
        <v>0</v>
      </c>
      <c r="E13" s="82">
        <v>0</v>
      </c>
      <c r="F13" s="85">
        <v>0</v>
      </c>
      <c r="G13" s="82">
        <v>0</v>
      </c>
      <c r="H13" s="85">
        <v>0</v>
      </c>
      <c r="I13" s="82">
        <v>0</v>
      </c>
      <c r="J13" s="85">
        <v>0</v>
      </c>
      <c r="K13" s="82">
        <v>0</v>
      </c>
    </row>
    <row r="14" spans="1:11" ht="15">
      <c r="A14" s="83">
        <v>500</v>
      </c>
      <c r="B14" s="84">
        <v>0.529</v>
      </c>
      <c r="C14" s="85">
        <v>0</v>
      </c>
      <c r="D14" s="85">
        <v>0</v>
      </c>
      <c r="E14" s="82">
        <v>0</v>
      </c>
      <c r="F14" s="85">
        <v>0</v>
      </c>
      <c r="G14" s="82">
        <v>0</v>
      </c>
      <c r="H14" s="85">
        <v>0</v>
      </c>
      <c r="I14" s="82">
        <v>0</v>
      </c>
      <c r="J14" s="85">
        <v>0</v>
      </c>
      <c r="K14" s="82">
        <v>0</v>
      </c>
    </row>
    <row r="15" spans="1:11" ht="15">
      <c r="A15" s="83">
        <v>450</v>
      </c>
      <c r="B15" s="84">
        <v>0.478</v>
      </c>
      <c r="C15" s="85">
        <v>0</v>
      </c>
      <c r="D15" s="85">
        <v>0</v>
      </c>
      <c r="E15" s="82">
        <v>0</v>
      </c>
      <c r="F15" s="85">
        <v>0</v>
      </c>
      <c r="G15" s="82">
        <v>0</v>
      </c>
      <c r="H15" s="85">
        <v>0</v>
      </c>
      <c r="I15" s="82">
        <v>0</v>
      </c>
      <c r="J15" s="85">
        <v>0</v>
      </c>
      <c r="K15" s="82">
        <v>0</v>
      </c>
    </row>
    <row r="16" spans="1:11" ht="15">
      <c r="A16" s="83">
        <v>400</v>
      </c>
      <c r="B16" s="86">
        <v>0.426</v>
      </c>
      <c r="C16" s="85">
        <f>185/1000</f>
        <v>0.185</v>
      </c>
      <c r="D16" s="85">
        <f>185/1000</f>
        <v>0.185</v>
      </c>
      <c r="E16" s="82">
        <v>0</v>
      </c>
      <c r="F16" s="85">
        <f>185/1000</f>
        <v>0.185</v>
      </c>
      <c r="G16" s="82">
        <v>0</v>
      </c>
      <c r="H16" s="85">
        <f>185/1000</f>
        <v>0.185</v>
      </c>
      <c r="I16" s="82">
        <v>0</v>
      </c>
      <c r="J16" s="85">
        <f>185/1000</f>
        <v>0.185</v>
      </c>
      <c r="K16" s="82">
        <v>0</v>
      </c>
    </row>
    <row r="17" spans="1:11" ht="15">
      <c r="A17" s="83">
        <v>350</v>
      </c>
      <c r="B17" s="88">
        <v>0.377</v>
      </c>
      <c r="C17" s="85">
        <v>0</v>
      </c>
      <c r="D17" s="85">
        <v>0</v>
      </c>
      <c r="E17" s="82">
        <v>0</v>
      </c>
      <c r="F17" s="85">
        <v>0</v>
      </c>
      <c r="G17" s="82">
        <v>0</v>
      </c>
      <c r="H17" s="85">
        <v>0</v>
      </c>
      <c r="I17" s="82">
        <v>0</v>
      </c>
      <c r="J17" s="85">
        <v>0</v>
      </c>
      <c r="K17" s="82">
        <v>0</v>
      </c>
    </row>
    <row r="18" spans="1:11" ht="15">
      <c r="A18" s="83">
        <v>300</v>
      </c>
      <c r="B18" s="88">
        <v>0.325</v>
      </c>
      <c r="C18" s="85">
        <f>92/1000</f>
        <v>0.092</v>
      </c>
      <c r="D18" s="85">
        <f>92/1000</f>
        <v>0.092</v>
      </c>
      <c r="E18" s="82">
        <v>0</v>
      </c>
      <c r="F18" s="85">
        <f>92/1000</f>
        <v>0.092</v>
      </c>
      <c r="G18" s="82">
        <v>0</v>
      </c>
      <c r="H18" s="85">
        <f>92/1000</f>
        <v>0.092</v>
      </c>
      <c r="I18" s="82">
        <v>0</v>
      </c>
      <c r="J18" s="85">
        <f>92/1000</f>
        <v>0.092</v>
      </c>
      <c r="K18" s="82">
        <v>0</v>
      </c>
    </row>
    <row r="19" spans="1:11" ht="15">
      <c r="A19" s="83">
        <v>250</v>
      </c>
      <c r="B19" s="88">
        <v>0.273</v>
      </c>
      <c r="C19" s="85">
        <f>16/1000</f>
        <v>0.016</v>
      </c>
      <c r="D19" s="85">
        <f>16/1000</f>
        <v>0.016</v>
      </c>
      <c r="E19" s="82">
        <v>0</v>
      </c>
      <c r="F19" s="85">
        <f>16/1000</f>
        <v>0.016</v>
      </c>
      <c r="G19" s="82">
        <v>0</v>
      </c>
      <c r="H19" s="85">
        <f>16/1000</f>
        <v>0.016</v>
      </c>
      <c r="I19" s="82">
        <v>0</v>
      </c>
      <c r="J19" s="85">
        <f>16/1000</f>
        <v>0.016</v>
      </c>
      <c r="K19" s="82">
        <v>0</v>
      </c>
    </row>
    <row r="20" spans="1:11" ht="15">
      <c r="A20" s="83">
        <v>200</v>
      </c>
      <c r="B20" s="88">
        <v>0.219</v>
      </c>
      <c r="C20" s="85">
        <f>671/1000</f>
        <v>0.671</v>
      </c>
      <c r="D20" s="85">
        <f>671/1000</f>
        <v>0.671</v>
      </c>
      <c r="E20" s="82">
        <v>0</v>
      </c>
      <c r="F20" s="85">
        <f>671/1000</f>
        <v>0.671</v>
      </c>
      <c r="G20" s="82">
        <v>0</v>
      </c>
      <c r="H20" s="85">
        <f>671/1000</f>
        <v>0.671</v>
      </c>
      <c r="I20" s="82">
        <v>0</v>
      </c>
      <c r="J20" s="85">
        <f>671/1000</f>
        <v>0.671</v>
      </c>
      <c r="K20" s="82">
        <v>0</v>
      </c>
    </row>
    <row r="21" spans="1:11" ht="15">
      <c r="A21" s="83">
        <v>175</v>
      </c>
      <c r="B21" s="88">
        <v>0.194</v>
      </c>
      <c r="C21" s="85">
        <v>0</v>
      </c>
      <c r="D21" s="85">
        <v>0</v>
      </c>
      <c r="E21" s="82">
        <v>0</v>
      </c>
      <c r="F21" s="85">
        <v>0</v>
      </c>
      <c r="G21" s="82">
        <v>0</v>
      </c>
      <c r="H21" s="85">
        <v>0</v>
      </c>
      <c r="I21" s="82">
        <v>0</v>
      </c>
      <c r="J21" s="85">
        <v>0</v>
      </c>
      <c r="K21" s="82">
        <v>0</v>
      </c>
    </row>
    <row r="22" spans="1:11" ht="15">
      <c r="A22" s="83">
        <v>150</v>
      </c>
      <c r="B22" s="88">
        <v>0.159</v>
      </c>
      <c r="C22" s="85">
        <f>93/1000</f>
        <v>0.093</v>
      </c>
      <c r="D22" s="85">
        <f>93/1000</f>
        <v>0.093</v>
      </c>
      <c r="E22" s="82">
        <v>0</v>
      </c>
      <c r="F22" s="85">
        <f>93/1000</f>
        <v>0.093</v>
      </c>
      <c r="G22" s="82">
        <v>0</v>
      </c>
      <c r="H22" s="85">
        <f>93/1000</f>
        <v>0.093</v>
      </c>
      <c r="I22" s="82">
        <v>0</v>
      </c>
      <c r="J22" s="85">
        <f>93/1000</f>
        <v>0.093</v>
      </c>
      <c r="K22" s="82">
        <v>0</v>
      </c>
    </row>
    <row r="23" spans="1:11" ht="15">
      <c r="A23" s="83">
        <v>125</v>
      </c>
      <c r="B23" s="88">
        <v>0.133</v>
      </c>
      <c r="C23" s="85">
        <v>0</v>
      </c>
      <c r="D23" s="85">
        <v>0</v>
      </c>
      <c r="E23" s="82">
        <v>0</v>
      </c>
      <c r="F23" s="85">
        <v>0</v>
      </c>
      <c r="G23" s="82">
        <v>0</v>
      </c>
      <c r="H23" s="85">
        <v>0</v>
      </c>
      <c r="I23" s="82">
        <v>0</v>
      </c>
      <c r="J23" s="85">
        <v>0</v>
      </c>
      <c r="K23" s="82">
        <v>0</v>
      </c>
    </row>
    <row r="24" spans="1:11" ht="15">
      <c r="A24" s="83">
        <v>100</v>
      </c>
      <c r="B24" s="88">
        <v>0.108</v>
      </c>
      <c r="C24" s="85">
        <v>0</v>
      </c>
      <c r="D24" s="85">
        <v>0</v>
      </c>
      <c r="E24" s="82">
        <v>0</v>
      </c>
      <c r="F24" s="85">
        <v>0</v>
      </c>
      <c r="G24" s="82">
        <v>0</v>
      </c>
      <c r="H24" s="85">
        <v>0</v>
      </c>
      <c r="I24" s="82">
        <v>0</v>
      </c>
      <c r="J24" s="85">
        <v>0</v>
      </c>
      <c r="K24" s="82">
        <v>0</v>
      </c>
    </row>
    <row r="25" spans="1:11" ht="15">
      <c r="A25" s="83">
        <v>80</v>
      </c>
      <c r="B25" s="88">
        <v>0.089</v>
      </c>
      <c r="C25" s="85">
        <v>0</v>
      </c>
      <c r="D25" s="85">
        <v>0</v>
      </c>
      <c r="E25" s="82">
        <v>0</v>
      </c>
      <c r="F25" s="85">
        <v>0</v>
      </c>
      <c r="G25" s="82">
        <v>0</v>
      </c>
      <c r="H25" s="85">
        <v>0</v>
      </c>
      <c r="I25" s="82">
        <v>0</v>
      </c>
      <c r="J25" s="85">
        <v>0</v>
      </c>
      <c r="K25" s="82">
        <v>0</v>
      </c>
    </row>
    <row r="26" spans="1:11" ht="15">
      <c r="A26" s="83">
        <v>70</v>
      </c>
      <c r="B26" s="88">
        <v>0.076</v>
      </c>
      <c r="C26" s="85">
        <v>0</v>
      </c>
      <c r="D26" s="85">
        <v>0</v>
      </c>
      <c r="E26" s="82">
        <v>0</v>
      </c>
      <c r="F26" s="85">
        <v>0</v>
      </c>
      <c r="G26" s="82">
        <v>0</v>
      </c>
      <c r="H26" s="85">
        <v>0</v>
      </c>
      <c r="I26" s="82">
        <v>0</v>
      </c>
      <c r="J26" s="85">
        <v>0</v>
      </c>
      <c r="K26" s="82">
        <v>0</v>
      </c>
    </row>
    <row r="27" spans="1:11" ht="15">
      <c r="A27" s="83">
        <v>50</v>
      </c>
      <c r="B27" s="88">
        <v>0.057</v>
      </c>
      <c r="C27" s="85">
        <f>116/1000</f>
        <v>0.116</v>
      </c>
      <c r="D27" s="85">
        <f>116/1000</f>
        <v>0.116</v>
      </c>
      <c r="E27" s="82">
        <v>0</v>
      </c>
      <c r="F27" s="85">
        <f>116/1000</f>
        <v>0.116</v>
      </c>
      <c r="G27" s="82">
        <v>0</v>
      </c>
      <c r="H27" s="85">
        <f>116/1000</f>
        <v>0.116</v>
      </c>
      <c r="I27" s="82">
        <v>0</v>
      </c>
      <c r="J27" s="85">
        <f>116/1000</f>
        <v>0.116</v>
      </c>
      <c r="K27" s="82">
        <v>0</v>
      </c>
    </row>
    <row r="28" spans="1:11" ht="15">
      <c r="A28" s="83">
        <v>40</v>
      </c>
      <c r="B28" s="88">
        <v>0.048</v>
      </c>
      <c r="C28" s="85">
        <v>0</v>
      </c>
      <c r="D28" s="85">
        <v>0</v>
      </c>
      <c r="E28" s="82">
        <v>0</v>
      </c>
      <c r="F28" s="85">
        <v>0</v>
      </c>
      <c r="G28" s="82">
        <v>0</v>
      </c>
      <c r="H28" s="85">
        <v>0</v>
      </c>
      <c r="I28" s="82">
        <v>0</v>
      </c>
      <c r="J28" s="85">
        <v>0</v>
      </c>
      <c r="K28" s="82">
        <v>0</v>
      </c>
    </row>
    <row r="29" spans="1:11" ht="15">
      <c r="A29" s="83">
        <v>32</v>
      </c>
      <c r="B29" s="88">
        <v>0.037</v>
      </c>
      <c r="C29" s="85">
        <v>0</v>
      </c>
      <c r="D29" s="85">
        <v>0</v>
      </c>
      <c r="E29" s="82">
        <v>0</v>
      </c>
      <c r="F29" s="85">
        <v>0</v>
      </c>
      <c r="G29" s="82">
        <v>0</v>
      </c>
      <c r="H29" s="85">
        <v>0</v>
      </c>
      <c r="I29" s="82">
        <v>0</v>
      </c>
      <c r="J29" s="85">
        <v>0</v>
      </c>
      <c r="K29" s="82">
        <v>0</v>
      </c>
    </row>
    <row r="30" spans="1:11" ht="15">
      <c r="A30" s="83">
        <v>25</v>
      </c>
      <c r="B30" s="88">
        <v>0.028</v>
      </c>
      <c r="C30" s="85">
        <v>0</v>
      </c>
      <c r="D30" s="85">
        <v>0</v>
      </c>
      <c r="E30" s="82">
        <v>0</v>
      </c>
      <c r="F30" s="85">
        <v>0</v>
      </c>
      <c r="G30" s="82">
        <v>0</v>
      </c>
      <c r="H30" s="85">
        <v>0</v>
      </c>
      <c r="I30" s="82">
        <v>0</v>
      </c>
      <c r="J30" s="85">
        <v>0</v>
      </c>
      <c r="K30" s="82">
        <v>0</v>
      </c>
    </row>
    <row r="31" spans="1:11" ht="15">
      <c r="A31" s="83">
        <v>20</v>
      </c>
      <c r="B31" s="88">
        <v>0.025</v>
      </c>
      <c r="C31" s="85">
        <v>0</v>
      </c>
      <c r="D31" s="85">
        <v>0</v>
      </c>
      <c r="E31" s="82">
        <v>0</v>
      </c>
      <c r="F31" s="85">
        <v>0</v>
      </c>
      <c r="G31" s="82">
        <v>0</v>
      </c>
      <c r="H31" s="85">
        <v>0</v>
      </c>
      <c r="I31" s="82">
        <v>0</v>
      </c>
      <c r="J31" s="85">
        <v>0</v>
      </c>
      <c r="K31" s="82">
        <v>0</v>
      </c>
    </row>
    <row r="32" spans="1:11" ht="15.75" thickBot="1">
      <c r="A32" s="89">
        <v>15</v>
      </c>
      <c r="B32" s="90">
        <v>0.018</v>
      </c>
      <c r="C32" s="85">
        <v>0</v>
      </c>
      <c r="D32" s="85">
        <v>0</v>
      </c>
      <c r="E32" s="82">
        <v>0</v>
      </c>
      <c r="F32" s="85">
        <v>0</v>
      </c>
      <c r="G32" s="82">
        <v>0</v>
      </c>
      <c r="H32" s="85">
        <v>0</v>
      </c>
      <c r="I32" s="82">
        <v>0</v>
      </c>
      <c r="J32" s="85">
        <v>0</v>
      </c>
      <c r="K32" s="82">
        <v>0</v>
      </c>
    </row>
    <row r="33" spans="1:11" ht="15.75" thickBot="1">
      <c r="A33" s="191" t="s">
        <v>1</v>
      </c>
      <c r="B33" s="192"/>
      <c r="C33" s="91">
        <f aca="true" t="shared" si="0" ref="C33:K33">SUM(C8:C32)</f>
        <v>1.1730000000000003</v>
      </c>
      <c r="D33" s="91">
        <f t="shared" si="0"/>
        <v>1.1730000000000003</v>
      </c>
      <c r="E33" s="91">
        <f t="shared" si="0"/>
        <v>0</v>
      </c>
      <c r="F33" s="91">
        <f t="shared" si="0"/>
        <v>1.1730000000000003</v>
      </c>
      <c r="G33" s="91">
        <f t="shared" si="0"/>
        <v>0</v>
      </c>
      <c r="H33" s="91">
        <f t="shared" si="0"/>
        <v>1.1730000000000003</v>
      </c>
      <c r="I33" s="91">
        <f t="shared" si="0"/>
        <v>0</v>
      </c>
      <c r="J33" s="91">
        <f t="shared" si="0"/>
        <v>1.1730000000000003</v>
      </c>
      <c r="K33" s="91">
        <f t="shared" si="0"/>
        <v>0</v>
      </c>
    </row>
  </sheetData>
  <sheetProtection/>
  <mergeCells count="9">
    <mergeCell ref="H6:I6"/>
    <mergeCell ref="J6:K6"/>
    <mergeCell ref="C4:K5"/>
    <mergeCell ref="A2:K3"/>
    <mergeCell ref="A33:B33"/>
    <mergeCell ref="A4:A7"/>
    <mergeCell ref="B4:B7"/>
    <mergeCell ref="D6:E6"/>
    <mergeCell ref="F6:G6"/>
  </mergeCells>
  <printOptions/>
  <pageMargins left="0.69" right="0.2362204724409449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4">
      <selection activeCell="H31" sqref="H31"/>
    </sheetView>
  </sheetViews>
  <sheetFormatPr defaultColWidth="5.7109375" defaultRowHeight="15"/>
  <cols>
    <col min="1" max="1" width="9.140625" style="75" customWidth="1"/>
    <col min="2" max="2" width="10.7109375" style="75" customWidth="1"/>
    <col min="3" max="3" width="15.00390625" style="75" hidden="1" customWidth="1"/>
    <col min="4" max="4" width="11.28125" style="75" hidden="1" customWidth="1"/>
    <col min="5" max="5" width="11.7109375" style="75" hidden="1" customWidth="1"/>
    <col min="6" max="6" width="11.140625" style="75" customWidth="1"/>
    <col min="7" max="7" width="12.421875" style="75" customWidth="1"/>
    <col min="8" max="8" width="15.7109375" style="75" customWidth="1"/>
    <col min="9" max="9" width="12.57421875" style="75" customWidth="1"/>
    <col min="10" max="10" width="14.8515625" style="75" customWidth="1"/>
    <col min="11" max="11" width="12.57421875" style="75" customWidth="1"/>
    <col min="12" max="231" width="9.140625" style="75" customWidth="1"/>
    <col min="232" max="232" width="3.7109375" style="75" customWidth="1"/>
    <col min="233" max="233" width="4.7109375" style="75" customWidth="1"/>
    <col min="234" max="234" width="7.140625" style="75" customWidth="1"/>
    <col min="235" max="240" width="8.28125" style="75" customWidth="1"/>
    <col min="241" max="16384" width="5.7109375" style="75" customWidth="1"/>
  </cols>
  <sheetData>
    <row r="1" spans="1:11" ht="60" customHeight="1" thickBot="1">
      <c r="A1" s="190" t="s">
        <v>117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4.25" customHeight="1">
      <c r="A2" s="209" t="s">
        <v>2</v>
      </c>
      <c r="B2" s="196" t="s">
        <v>3</v>
      </c>
      <c r="C2" s="184" t="s">
        <v>4</v>
      </c>
      <c r="D2" s="185"/>
      <c r="E2" s="185"/>
      <c r="F2" s="185"/>
      <c r="G2" s="185"/>
      <c r="H2" s="185"/>
      <c r="I2" s="185"/>
      <c r="J2" s="185"/>
      <c r="K2" s="186"/>
    </row>
    <row r="3" spans="1:11" ht="9.75" customHeight="1" thickBot="1">
      <c r="A3" s="210"/>
      <c r="B3" s="197"/>
      <c r="C3" s="187"/>
      <c r="D3" s="188"/>
      <c r="E3" s="188"/>
      <c r="F3" s="188"/>
      <c r="G3" s="188"/>
      <c r="H3" s="188"/>
      <c r="I3" s="188"/>
      <c r="J3" s="188"/>
      <c r="K3" s="189"/>
    </row>
    <row r="4" spans="1:11" ht="21.75" customHeight="1" thickBot="1">
      <c r="A4" s="210"/>
      <c r="B4" s="197"/>
      <c r="C4" s="104" t="s">
        <v>135</v>
      </c>
      <c r="D4" s="182" t="s">
        <v>130</v>
      </c>
      <c r="E4" s="199"/>
      <c r="F4" s="182" t="s">
        <v>136</v>
      </c>
      <c r="G4" s="199"/>
      <c r="H4" s="182" t="s">
        <v>150</v>
      </c>
      <c r="I4" s="199"/>
      <c r="J4" s="182" t="s">
        <v>151</v>
      </c>
      <c r="K4" s="183"/>
    </row>
    <row r="5" spans="1:11" ht="200.25" customHeight="1" thickBot="1">
      <c r="A5" s="211"/>
      <c r="B5" s="198"/>
      <c r="C5" s="60" t="s">
        <v>133</v>
      </c>
      <c r="D5" s="60" t="s">
        <v>128</v>
      </c>
      <c r="E5" s="61" t="s">
        <v>129</v>
      </c>
      <c r="F5" s="60" t="s">
        <v>153</v>
      </c>
      <c r="G5" s="61" t="s">
        <v>137</v>
      </c>
      <c r="H5" s="60" t="s">
        <v>154</v>
      </c>
      <c r="I5" s="61" t="s">
        <v>138</v>
      </c>
      <c r="J5" s="60" t="s">
        <v>154</v>
      </c>
      <c r="K5" s="61" t="s">
        <v>138</v>
      </c>
    </row>
    <row r="6" spans="1:11" ht="10.5">
      <c r="A6" s="62">
        <v>1200</v>
      </c>
      <c r="B6" s="63">
        <v>1.22</v>
      </c>
      <c r="C6" s="64">
        <v>0</v>
      </c>
      <c r="D6" s="64">
        <v>0</v>
      </c>
      <c r="E6" s="65">
        <v>0</v>
      </c>
      <c r="F6" s="64">
        <f>H6</f>
        <v>0</v>
      </c>
      <c r="G6" s="65">
        <v>0</v>
      </c>
      <c r="H6" s="64">
        <v>0</v>
      </c>
      <c r="I6" s="65">
        <v>0</v>
      </c>
      <c r="J6" s="64">
        <f>H6</f>
        <v>0</v>
      </c>
      <c r="K6" s="65">
        <v>0</v>
      </c>
    </row>
    <row r="7" spans="1:11" ht="10.5">
      <c r="A7" s="66">
        <v>1000</v>
      </c>
      <c r="B7" s="67">
        <v>1.02</v>
      </c>
      <c r="C7" s="68">
        <v>0</v>
      </c>
      <c r="D7" s="68">
        <v>0</v>
      </c>
      <c r="E7" s="65">
        <v>0</v>
      </c>
      <c r="F7" s="64">
        <f aca="true" t="shared" si="0" ref="F7:F30">H7</f>
        <v>0</v>
      </c>
      <c r="G7" s="65">
        <v>0</v>
      </c>
      <c r="H7" s="68">
        <v>0</v>
      </c>
      <c r="I7" s="65">
        <v>0</v>
      </c>
      <c r="J7" s="64">
        <f aca="true" t="shared" si="1" ref="J7:J30">H7</f>
        <v>0</v>
      </c>
      <c r="K7" s="65">
        <v>0</v>
      </c>
    </row>
    <row r="8" spans="1:11" ht="10.5">
      <c r="A8" s="66">
        <v>900</v>
      </c>
      <c r="B8" s="67">
        <v>0.92</v>
      </c>
      <c r="C8" s="68">
        <v>0</v>
      </c>
      <c r="D8" s="68">
        <v>0</v>
      </c>
      <c r="E8" s="65">
        <v>0</v>
      </c>
      <c r="F8" s="64">
        <f t="shared" si="0"/>
        <v>0</v>
      </c>
      <c r="G8" s="65">
        <v>0</v>
      </c>
      <c r="H8" s="68">
        <v>0</v>
      </c>
      <c r="I8" s="65">
        <v>0</v>
      </c>
      <c r="J8" s="64">
        <f t="shared" si="1"/>
        <v>0</v>
      </c>
      <c r="K8" s="65">
        <v>0</v>
      </c>
    </row>
    <row r="9" spans="1:11" ht="10.5">
      <c r="A9" s="66">
        <v>800</v>
      </c>
      <c r="B9" s="67">
        <v>0.82</v>
      </c>
      <c r="C9" s="68">
        <v>0</v>
      </c>
      <c r="D9" s="68">
        <v>0</v>
      </c>
      <c r="E9" s="65">
        <v>0</v>
      </c>
      <c r="F9" s="64">
        <f t="shared" si="0"/>
        <v>0</v>
      </c>
      <c r="G9" s="65">
        <v>0</v>
      </c>
      <c r="H9" s="68">
        <v>0</v>
      </c>
      <c r="I9" s="65">
        <v>0</v>
      </c>
      <c r="J9" s="64">
        <f t="shared" si="1"/>
        <v>0</v>
      </c>
      <c r="K9" s="65">
        <v>0</v>
      </c>
    </row>
    <row r="10" spans="1:11" ht="10.5">
      <c r="A10" s="66">
        <v>700</v>
      </c>
      <c r="B10" s="67">
        <v>0.72</v>
      </c>
      <c r="C10" s="68">
        <v>0</v>
      </c>
      <c r="D10" s="68">
        <v>0</v>
      </c>
      <c r="E10" s="65">
        <v>0</v>
      </c>
      <c r="F10" s="64">
        <f t="shared" si="0"/>
        <v>0</v>
      </c>
      <c r="G10" s="65">
        <v>0</v>
      </c>
      <c r="H10" s="68">
        <v>0</v>
      </c>
      <c r="I10" s="65">
        <v>0</v>
      </c>
      <c r="J10" s="64">
        <f t="shared" si="1"/>
        <v>0</v>
      </c>
      <c r="K10" s="65">
        <v>0</v>
      </c>
    </row>
    <row r="11" spans="1:11" ht="10.5">
      <c r="A11" s="66">
        <v>600</v>
      </c>
      <c r="B11" s="67">
        <v>0.63</v>
      </c>
      <c r="C11" s="68">
        <f>457/1000</f>
        <v>0.457</v>
      </c>
      <c r="D11" s="68">
        <f>457/1000</f>
        <v>0.457</v>
      </c>
      <c r="E11" s="65">
        <v>0</v>
      </c>
      <c r="F11" s="64">
        <f t="shared" si="0"/>
        <v>0.3363</v>
      </c>
      <c r="G11" s="65">
        <v>0</v>
      </c>
      <c r="H11" s="68">
        <v>0.3363</v>
      </c>
      <c r="I11" s="65">
        <v>0</v>
      </c>
      <c r="J11" s="64">
        <f t="shared" si="1"/>
        <v>0.3363</v>
      </c>
      <c r="K11" s="65">
        <v>0</v>
      </c>
    </row>
    <row r="12" spans="1:11" ht="10.5">
      <c r="A12" s="66">
        <v>500</v>
      </c>
      <c r="B12" s="67">
        <v>0.529</v>
      </c>
      <c r="C12" s="68">
        <f>3663/1000</f>
        <v>3.663</v>
      </c>
      <c r="D12" s="68">
        <f>3663/1000</f>
        <v>3.663</v>
      </c>
      <c r="E12" s="65">
        <v>0</v>
      </c>
      <c r="F12" s="64">
        <f t="shared" si="0"/>
        <v>1.97119</v>
      </c>
      <c r="G12" s="65">
        <v>0</v>
      </c>
      <c r="H12" s="68">
        <v>1.97119</v>
      </c>
      <c r="I12" s="65">
        <v>0</v>
      </c>
      <c r="J12" s="64">
        <f t="shared" si="1"/>
        <v>1.97119</v>
      </c>
      <c r="K12" s="65">
        <v>0</v>
      </c>
    </row>
    <row r="13" spans="1:11" ht="10.5">
      <c r="A13" s="66">
        <v>450</v>
      </c>
      <c r="B13" s="67">
        <v>0.478</v>
      </c>
      <c r="C13" s="68">
        <v>0</v>
      </c>
      <c r="D13" s="68">
        <v>0</v>
      </c>
      <c r="E13" s="65">
        <v>0</v>
      </c>
      <c r="F13" s="64">
        <f t="shared" si="0"/>
        <v>0</v>
      </c>
      <c r="G13" s="65">
        <v>0</v>
      </c>
      <c r="H13" s="68">
        <v>0</v>
      </c>
      <c r="I13" s="65">
        <v>0</v>
      </c>
      <c r="J13" s="64">
        <f t="shared" si="1"/>
        <v>0</v>
      </c>
      <c r="K13" s="65">
        <v>0</v>
      </c>
    </row>
    <row r="14" spans="1:11" ht="10.5">
      <c r="A14" s="66">
        <v>400</v>
      </c>
      <c r="B14" s="69">
        <v>0.426</v>
      </c>
      <c r="C14" s="68">
        <f>2243/1000</f>
        <v>2.243</v>
      </c>
      <c r="D14" s="68">
        <f>2243/1000</f>
        <v>2.243</v>
      </c>
      <c r="E14" s="65">
        <v>0</v>
      </c>
      <c r="F14" s="64">
        <f t="shared" si="0"/>
        <v>0.78224</v>
      </c>
      <c r="G14" s="65">
        <v>0</v>
      </c>
      <c r="H14" s="68">
        <v>0.78224</v>
      </c>
      <c r="I14" s="65">
        <v>0</v>
      </c>
      <c r="J14" s="64">
        <f t="shared" si="1"/>
        <v>0.78224</v>
      </c>
      <c r="K14" s="65">
        <v>0</v>
      </c>
    </row>
    <row r="15" spans="1:11" ht="10.5">
      <c r="A15" s="66">
        <v>350</v>
      </c>
      <c r="B15" s="70">
        <v>0.377</v>
      </c>
      <c r="C15" s="68">
        <f>560/1000</f>
        <v>0.56</v>
      </c>
      <c r="D15" s="68">
        <f>560/1000</f>
        <v>0.56</v>
      </c>
      <c r="E15" s="65">
        <v>0</v>
      </c>
      <c r="F15" s="64">
        <f t="shared" si="0"/>
        <v>0.50052</v>
      </c>
      <c r="G15" s="65">
        <v>0</v>
      </c>
      <c r="H15" s="68">
        <f>0.50052</f>
        <v>0.50052</v>
      </c>
      <c r="I15" s="65">
        <v>0</v>
      </c>
      <c r="J15" s="64">
        <f t="shared" si="1"/>
        <v>0.50052</v>
      </c>
      <c r="K15" s="65">
        <v>0</v>
      </c>
    </row>
    <row r="16" spans="1:11" ht="10.5">
      <c r="A16" s="66">
        <v>300</v>
      </c>
      <c r="B16" s="70">
        <v>0.325</v>
      </c>
      <c r="C16" s="68">
        <f>161/1000</f>
        <v>0.161</v>
      </c>
      <c r="D16" s="68">
        <f>161/1000</f>
        <v>0.161</v>
      </c>
      <c r="E16" s="65">
        <v>0</v>
      </c>
      <c r="F16" s="64">
        <f t="shared" si="0"/>
        <v>0.68402</v>
      </c>
      <c r="G16" s="65">
        <v>0</v>
      </c>
      <c r="H16" s="68">
        <f>0.68402</f>
        <v>0.68402</v>
      </c>
      <c r="I16" s="65">
        <v>0</v>
      </c>
      <c r="J16" s="64">
        <f t="shared" si="1"/>
        <v>0.68402</v>
      </c>
      <c r="K16" s="65">
        <v>0</v>
      </c>
    </row>
    <row r="17" spans="1:11" ht="10.5">
      <c r="A17" s="66">
        <v>250</v>
      </c>
      <c r="B17" s="70">
        <v>0.273</v>
      </c>
      <c r="C17" s="68">
        <f>844/1000</f>
        <v>0.844</v>
      </c>
      <c r="D17" s="68">
        <f>844/1000</f>
        <v>0.844</v>
      </c>
      <c r="E17" s="65">
        <v>0</v>
      </c>
      <c r="F17" s="64">
        <f t="shared" si="0"/>
        <v>0.91784</v>
      </c>
      <c r="G17" s="65">
        <v>0</v>
      </c>
      <c r="H17" s="68">
        <f>0.91784</f>
        <v>0.91784</v>
      </c>
      <c r="I17" s="65">
        <v>0</v>
      </c>
      <c r="J17" s="64">
        <f t="shared" si="1"/>
        <v>0.91784</v>
      </c>
      <c r="K17" s="65">
        <v>0</v>
      </c>
    </row>
    <row r="18" spans="1:11" ht="10.5">
      <c r="A18" s="66">
        <v>200</v>
      </c>
      <c r="B18" s="70">
        <v>0.219</v>
      </c>
      <c r="C18" s="68">
        <f>5226/1000</f>
        <v>5.226</v>
      </c>
      <c r="D18" s="68">
        <f>5226/1000</f>
        <v>5.226</v>
      </c>
      <c r="E18" s="65">
        <v>0</v>
      </c>
      <c r="F18" s="64">
        <f t="shared" si="0"/>
        <v>0.91852</v>
      </c>
      <c r="G18" s="65">
        <v>0</v>
      </c>
      <c r="H18" s="68">
        <f>0.91852</f>
        <v>0.91852</v>
      </c>
      <c r="I18" s="65">
        <v>0</v>
      </c>
      <c r="J18" s="64">
        <f t="shared" si="1"/>
        <v>0.91852</v>
      </c>
      <c r="K18" s="65">
        <v>0</v>
      </c>
    </row>
    <row r="19" spans="1:11" ht="10.5">
      <c r="A19" s="66">
        <v>175</v>
      </c>
      <c r="B19" s="70">
        <v>0.194</v>
      </c>
      <c r="C19" s="68">
        <v>0</v>
      </c>
      <c r="D19" s="68">
        <v>0</v>
      </c>
      <c r="E19" s="65">
        <v>0</v>
      </c>
      <c r="F19" s="64">
        <f t="shared" si="0"/>
        <v>0</v>
      </c>
      <c r="G19" s="65">
        <v>0</v>
      </c>
      <c r="H19" s="68">
        <v>0</v>
      </c>
      <c r="I19" s="65">
        <v>0</v>
      </c>
      <c r="J19" s="64">
        <f t="shared" si="1"/>
        <v>0</v>
      </c>
      <c r="K19" s="65">
        <v>0</v>
      </c>
    </row>
    <row r="20" spans="1:11" ht="10.5">
      <c r="A20" s="66">
        <v>150</v>
      </c>
      <c r="B20" s="70">
        <v>0.159</v>
      </c>
      <c r="C20" s="68">
        <f>1995/1000</f>
        <v>1.995</v>
      </c>
      <c r="D20" s="68">
        <f>1995/1000</f>
        <v>1.995</v>
      </c>
      <c r="E20" s="65">
        <v>0</v>
      </c>
      <c r="F20" s="64">
        <f t="shared" si="0"/>
        <v>1.72941</v>
      </c>
      <c r="G20" s="65">
        <v>0</v>
      </c>
      <c r="H20" s="68">
        <f>1.72941</f>
        <v>1.72941</v>
      </c>
      <c r="I20" s="65">
        <v>0</v>
      </c>
      <c r="J20" s="64">
        <f t="shared" si="1"/>
        <v>1.72941</v>
      </c>
      <c r="K20" s="65">
        <v>0</v>
      </c>
    </row>
    <row r="21" spans="1:11" ht="10.5">
      <c r="A21" s="66">
        <v>125</v>
      </c>
      <c r="B21" s="70">
        <v>0.133</v>
      </c>
      <c r="C21" s="68">
        <f>784/1000</f>
        <v>0.784</v>
      </c>
      <c r="D21" s="68">
        <f>784/1000</f>
        <v>0.784</v>
      </c>
      <c r="E21" s="65">
        <v>0</v>
      </c>
      <c r="F21" s="64">
        <f t="shared" si="0"/>
        <v>0.57823</v>
      </c>
      <c r="G21" s="65">
        <v>0</v>
      </c>
      <c r="H21" s="68">
        <f>0.57823</f>
        <v>0.57823</v>
      </c>
      <c r="I21" s="65">
        <v>0</v>
      </c>
      <c r="J21" s="64">
        <f t="shared" si="1"/>
        <v>0.57823</v>
      </c>
      <c r="K21" s="65">
        <v>0</v>
      </c>
    </row>
    <row r="22" spans="1:11" ht="10.5">
      <c r="A22" s="66">
        <v>100</v>
      </c>
      <c r="B22" s="70">
        <v>0.108</v>
      </c>
      <c r="C22" s="68">
        <f>1418/1000</f>
        <v>1.418</v>
      </c>
      <c r="D22" s="68">
        <f>1418/1000</f>
        <v>1.418</v>
      </c>
      <c r="E22" s="65">
        <v>0</v>
      </c>
      <c r="F22" s="64">
        <f t="shared" si="0"/>
        <v>0.93725</v>
      </c>
      <c r="G22" s="65">
        <v>0</v>
      </c>
      <c r="H22" s="68">
        <v>0.93725</v>
      </c>
      <c r="I22" s="65">
        <v>0</v>
      </c>
      <c r="J22" s="64">
        <f t="shared" si="1"/>
        <v>0.93725</v>
      </c>
      <c r="K22" s="65">
        <v>0</v>
      </c>
    </row>
    <row r="23" spans="1:11" ht="10.5">
      <c r="A23" s="66">
        <v>80</v>
      </c>
      <c r="B23" s="70">
        <v>0.089</v>
      </c>
      <c r="C23" s="68">
        <f>342/1000</f>
        <v>0.342</v>
      </c>
      <c r="D23" s="68">
        <f>342/1000</f>
        <v>0.342</v>
      </c>
      <c r="E23" s="65">
        <v>0</v>
      </c>
      <c r="F23" s="64">
        <f t="shared" si="0"/>
        <v>0.21131</v>
      </c>
      <c r="G23" s="65">
        <v>0</v>
      </c>
      <c r="H23" s="68">
        <v>0.21131</v>
      </c>
      <c r="I23" s="65">
        <v>0</v>
      </c>
      <c r="J23" s="64">
        <f t="shared" si="1"/>
        <v>0.21131</v>
      </c>
      <c r="K23" s="65">
        <v>0</v>
      </c>
    </row>
    <row r="24" spans="1:11" ht="10.5">
      <c r="A24" s="66">
        <v>70</v>
      </c>
      <c r="B24" s="70">
        <v>0.076</v>
      </c>
      <c r="C24" s="68">
        <f>270/1000</f>
        <v>0.27</v>
      </c>
      <c r="D24" s="68">
        <f>270/1000</f>
        <v>0.27</v>
      </c>
      <c r="E24" s="65">
        <v>0</v>
      </c>
      <c r="F24" s="64">
        <f t="shared" si="0"/>
        <v>0.18376</v>
      </c>
      <c r="G24" s="65">
        <v>0</v>
      </c>
      <c r="H24" s="68">
        <v>0.18376</v>
      </c>
      <c r="I24" s="65">
        <v>0</v>
      </c>
      <c r="J24" s="64">
        <f t="shared" si="1"/>
        <v>0.18376</v>
      </c>
      <c r="K24" s="65">
        <v>0</v>
      </c>
    </row>
    <row r="25" spans="1:11" ht="10.5">
      <c r="A25" s="66">
        <v>50</v>
      </c>
      <c r="B25" s="70">
        <v>0.057</v>
      </c>
      <c r="C25" s="68">
        <f>1822/1000</f>
        <v>1.822</v>
      </c>
      <c r="D25" s="68">
        <f>1822/1000</f>
        <v>1.822</v>
      </c>
      <c r="E25" s="65">
        <v>0</v>
      </c>
      <c r="F25" s="64">
        <f t="shared" si="0"/>
        <v>1.45378</v>
      </c>
      <c r="G25" s="65">
        <v>0</v>
      </c>
      <c r="H25" s="68">
        <v>1.45378</v>
      </c>
      <c r="I25" s="65">
        <v>0</v>
      </c>
      <c r="J25" s="64">
        <f t="shared" si="1"/>
        <v>1.45378</v>
      </c>
      <c r="K25" s="65">
        <v>0</v>
      </c>
    </row>
    <row r="26" spans="1:11" ht="10.5">
      <c r="A26" s="66">
        <v>40</v>
      </c>
      <c r="B26" s="70">
        <v>0.048</v>
      </c>
      <c r="C26" s="68">
        <f>425/1000</f>
        <v>0.425</v>
      </c>
      <c r="D26" s="68">
        <f>425/1000</f>
        <v>0.425</v>
      </c>
      <c r="E26" s="65">
        <v>0</v>
      </c>
      <c r="F26" s="64">
        <f t="shared" si="0"/>
        <v>0.08908</v>
      </c>
      <c r="G26" s="65">
        <v>0</v>
      </c>
      <c r="H26" s="68">
        <v>0.08908</v>
      </c>
      <c r="I26" s="65">
        <v>0</v>
      </c>
      <c r="J26" s="64">
        <f t="shared" si="1"/>
        <v>0.08908</v>
      </c>
      <c r="K26" s="65">
        <v>0</v>
      </c>
    </row>
    <row r="27" spans="1:11" ht="10.5">
      <c r="A27" s="66">
        <v>32</v>
      </c>
      <c r="B27" s="70">
        <v>0.037</v>
      </c>
      <c r="C27" s="68">
        <f>586/1000</f>
        <v>0.586</v>
      </c>
      <c r="D27" s="68">
        <f>586/1000</f>
        <v>0.586</v>
      </c>
      <c r="E27" s="65">
        <v>0</v>
      </c>
      <c r="F27" s="64">
        <f t="shared" si="0"/>
        <v>0.36055</v>
      </c>
      <c r="G27" s="65">
        <v>0</v>
      </c>
      <c r="H27" s="68">
        <v>0.36055</v>
      </c>
      <c r="I27" s="65">
        <v>0</v>
      </c>
      <c r="J27" s="64">
        <f t="shared" si="1"/>
        <v>0.36055</v>
      </c>
      <c r="K27" s="65">
        <v>0</v>
      </c>
    </row>
    <row r="28" spans="1:11" ht="10.5">
      <c r="A28" s="66">
        <v>25</v>
      </c>
      <c r="B28" s="70">
        <v>0.028</v>
      </c>
      <c r="C28" s="68">
        <f>26/1000</f>
        <v>0.026</v>
      </c>
      <c r="D28" s="68">
        <f>26/1000</f>
        <v>0.026</v>
      </c>
      <c r="E28" s="65">
        <v>0</v>
      </c>
      <c r="F28" s="64">
        <f t="shared" si="0"/>
        <v>0</v>
      </c>
      <c r="G28" s="65">
        <v>0</v>
      </c>
      <c r="H28" s="68">
        <v>0</v>
      </c>
      <c r="I28" s="65">
        <v>0</v>
      </c>
      <c r="J28" s="64">
        <f t="shared" si="1"/>
        <v>0</v>
      </c>
      <c r="K28" s="65">
        <v>0</v>
      </c>
    </row>
    <row r="29" spans="1:11" ht="10.5">
      <c r="A29" s="66">
        <v>20</v>
      </c>
      <c r="B29" s="70">
        <v>0.025</v>
      </c>
      <c r="C29" s="68">
        <v>0</v>
      </c>
      <c r="D29" s="68">
        <v>0</v>
      </c>
      <c r="E29" s="65">
        <v>0</v>
      </c>
      <c r="F29" s="64">
        <f t="shared" si="0"/>
        <v>0</v>
      </c>
      <c r="G29" s="65">
        <v>0</v>
      </c>
      <c r="H29" s="68">
        <v>0</v>
      </c>
      <c r="I29" s="65">
        <v>0</v>
      </c>
      <c r="J29" s="64">
        <f t="shared" si="1"/>
        <v>0</v>
      </c>
      <c r="K29" s="65">
        <v>0</v>
      </c>
    </row>
    <row r="30" spans="1:11" ht="11.25" thickBot="1">
      <c r="A30" s="71">
        <v>15</v>
      </c>
      <c r="B30" s="72">
        <v>0.018</v>
      </c>
      <c r="C30" s="68">
        <v>0</v>
      </c>
      <c r="D30" s="68">
        <v>0</v>
      </c>
      <c r="E30" s="65">
        <v>0</v>
      </c>
      <c r="F30" s="64">
        <f t="shared" si="0"/>
        <v>0</v>
      </c>
      <c r="G30" s="65">
        <v>0</v>
      </c>
      <c r="H30" s="68">
        <v>0</v>
      </c>
      <c r="I30" s="65">
        <v>0</v>
      </c>
      <c r="J30" s="64">
        <f t="shared" si="1"/>
        <v>0</v>
      </c>
      <c r="K30" s="65">
        <v>0</v>
      </c>
    </row>
    <row r="31" spans="1:11" ht="11.25" thickBot="1">
      <c r="A31" s="191" t="s">
        <v>1</v>
      </c>
      <c r="B31" s="192"/>
      <c r="C31" s="73">
        <f>20822/1000</f>
        <v>20.822</v>
      </c>
      <c r="D31" s="73">
        <f>20822/1000</f>
        <v>20.822</v>
      </c>
      <c r="E31" s="74">
        <v>0</v>
      </c>
      <c r="F31" s="73">
        <f>SUM(F6:F30)</f>
        <v>11.653999999999998</v>
      </c>
      <c r="G31" s="74">
        <v>0</v>
      </c>
      <c r="H31" s="73">
        <f>SUM(H6:H30)</f>
        <v>11.653999999999998</v>
      </c>
      <c r="I31" s="73">
        <f>SUM(I6:I30)</f>
        <v>0</v>
      </c>
      <c r="J31" s="73">
        <f>SUM(J6:J30)</f>
        <v>11.653999999999998</v>
      </c>
      <c r="K31" s="73">
        <f>SUM(K6:K30)</f>
        <v>0</v>
      </c>
    </row>
  </sheetData>
  <sheetProtection/>
  <mergeCells count="9">
    <mergeCell ref="A1:K1"/>
    <mergeCell ref="A2:A5"/>
    <mergeCell ref="B2:B5"/>
    <mergeCell ref="A31:B31"/>
    <mergeCell ref="D4:E4"/>
    <mergeCell ref="F4:G4"/>
    <mergeCell ref="H4:I4"/>
    <mergeCell ref="J4:K4"/>
    <mergeCell ref="C2:K3"/>
  </mergeCells>
  <printOptions/>
  <pageMargins left="0.87" right="0.33" top="0.6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2016-03-21T06:41:03Z</cp:lastPrinted>
  <dcterms:created xsi:type="dcterms:W3CDTF">2006-09-28T05:33:49Z</dcterms:created>
  <dcterms:modified xsi:type="dcterms:W3CDTF">2024-01-29T11:54:06Z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