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65416" windowWidth="12120" windowHeight="9120" tabRatio="747" activeTab="1"/>
  </bookViews>
  <sheets>
    <sheet name="Лист1" sheetId="1" r:id="rId1"/>
    <sheet name="4" sheetId="2" r:id="rId2"/>
    <sheet name="П1.5" sheetId="3" r:id="rId3"/>
  </sheets>
  <definedNames>
    <definedName name="_xlnm.Print_Area" localSheetId="2">'П1.5'!$A$1:$N$24</definedName>
  </definedNames>
  <calcPr fullCalcOnLoad="1"/>
</workbook>
</file>

<file path=xl/comments2.xml><?xml version="1.0" encoding="utf-8"?>
<comments xmlns="http://schemas.openxmlformats.org/spreadsheetml/2006/main">
  <authors>
    <author>sa.evstigneeva</author>
  </authors>
  <commentList>
    <comment ref="D19" authorId="0">
      <text>
        <r>
          <rPr>
            <sz val="8"/>
            <rFont val="Tahoma"/>
            <family val="2"/>
          </rPr>
          <t xml:space="preserve">
ТСН-1
</t>
        </r>
      </text>
    </comment>
  </commentList>
</comments>
</file>

<file path=xl/comments3.xml><?xml version="1.0" encoding="utf-8"?>
<comments xmlns="http://schemas.openxmlformats.org/spreadsheetml/2006/main">
  <authors>
    <author>sa.evstigneeva</author>
  </authors>
  <commentList>
    <comment ref="E24" authorId="0">
      <text>
        <r>
          <rPr>
            <b/>
            <sz val="8"/>
            <rFont val="Tahoma"/>
            <family val="2"/>
          </rPr>
          <t>sa.evstigneeva:</t>
        </r>
        <r>
          <rPr>
            <sz val="8"/>
            <rFont val="Tahoma"/>
            <family val="2"/>
          </rPr>
          <t xml:space="preserve">
выбираем макс мощность раб. дней362</t>
        </r>
      </text>
    </comment>
  </commentList>
</comments>
</file>

<file path=xl/sharedStrings.xml><?xml version="1.0" encoding="utf-8"?>
<sst xmlns="http://schemas.openxmlformats.org/spreadsheetml/2006/main" count="89" uniqueCount="72">
  <si>
    <t>Перечень таблиц для расчета экономически обоснованных тарифов на электрическую энергию.</t>
  </si>
  <si>
    <t>из них:</t>
  </si>
  <si>
    <t/>
  </si>
  <si>
    <t>4.1.</t>
  </si>
  <si>
    <t>4.2.</t>
  </si>
  <si>
    <t>4.3.</t>
  </si>
  <si>
    <t>то же в %</t>
  </si>
  <si>
    <t>Показатели</t>
  </si>
  <si>
    <t>1.</t>
  </si>
  <si>
    <t>2.</t>
  </si>
  <si>
    <t>3.</t>
  </si>
  <si>
    <t>4.</t>
  </si>
  <si>
    <t>Всего</t>
  </si>
  <si>
    <t>1.1.</t>
  </si>
  <si>
    <t>1.2.</t>
  </si>
  <si>
    <t>1.3.</t>
  </si>
  <si>
    <t>п.п.</t>
  </si>
  <si>
    <t>СН2</t>
  </si>
  <si>
    <t>1.4.</t>
  </si>
  <si>
    <t>Таблица № П1.4.</t>
  </si>
  <si>
    <t xml:space="preserve">Поступление эл.энергии в сеть , ВСЕГО </t>
  </si>
  <si>
    <t>от других поставщиков (в т.ч. с оптового рынка)</t>
  </si>
  <si>
    <t>из смежной сети, всего</t>
  </si>
  <si>
    <t>в том числе из сети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</si>
  <si>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</si>
  <si>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</si>
  <si>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поступление эл. энергии от других организаций (в т. ч. на производственные и хозяйственные нужды)</t>
  </si>
  <si>
    <t>СН1</t>
  </si>
  <si>
    <t>СН11</t>
  </si>
  <si>
    <t>Расход электроэнергии на производственные и хозяйственные нужды</t>
  </si>
  <si>
    <t>то же в % (п.1.1/п.1.3)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</si>
  <si>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</si>
  <si>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</si>
  <si>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</si>
  <si>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</si>
  <si>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Полезный отпуск мощности потребителям</t>
  </si>
  <si>
    <t>млн.кВтч.</t>
  </si>
  <si>
    <t>ВН</t>
  </si>
  <si>
    <t>НН</t>
  </si>
  <si>
    <t>Приложение 1.</t>
  </si>
  <si>
    <t>от ЭСО</t>
  </si>
  <si>
    <t xml:space="preserve">Потери электроэнергии в сети, млн.кВт.ч </t>
  </si>
  <si>
    <t>Главный специалист по электроэнергетике</t>
  </si>
  <si>
    <t>начальник электроцеха</t>
  </si>
  <si>
    <t>3</t>
  </si>
  <si>
    <t>1.1</t>
  </si>
  <si>
    <t>1.2</t>
  </si>
  <si>
    <t>Электрическая мощность по диапазонам напряжения ЭСО</t>
  </si>
  <si>
    <t>(МВт)</t>
  </si>
  <si>
    <t>№
п/п</t>
  </si>
  <si>
    <t>всего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</si>
  <si>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</si>
  <si>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</si>
  <si>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</si>
  <si>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</si>
  <si>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</si>
  <si>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2</t>
  </si>
  <si>
    <t>Потери в сети</t>
  </si>
  <si>
    <t>4</t>
  </si>
  <si>
    <t>4.1</t>
  </si>
  <si>
    <t>В т.ч.
Заявленная (расчетная) мощность собственных потребителей, пользующихся региональными электрическими сетями</t>
  </si>
  <si>
    <t>4.2</t>
  </si>
  <si>
    <t>Заявленная (расчетная) мощность потребителей оптового рынка</t>
  </si>
  <si>
    <t>4.3</t>
  </si>
  <si>
    <t>В другие организации</t>
  </si>
  <si>
    <t xml:space="preserve">                                                                                 Л.В.Гуляев</t>
  </si>
  <si>
    <t>Период регулирования 2010</t>
  </si>
  <si>
    <t>Период регулирования  2010</t>
  </si>
  <si>
    <t>Баланс электрической энергии по сетям ВН, СН1, СН11 и НН                                                                           по ЭСО  ОАО "ЗМЗ"</t>
  </si>
  <si>
    <t>Мощность на производственные и хозяйственные нужды</t>
  </si>
  <si>
    <t>Базовый период  2020</t>
  </si>
  <si>
    <t xml:space="preserve">Базовый период 2020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</si>
</sst>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61">
    <font>
      <sz val="10"/>
      <name val="Times New Roman Cyr"/>
      <family val="0"/>
    </font>
    <font>
      <sz val="14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 Cyr"/>
      <family val="1"/>
    </font>
    <font>
      <sz val="11"/>
      <color indexed="9"/>
      <name val="Times New Roman"/>
      <family val="1"/>
    </font>
    <font>
      <sz val="11"/>
      <color indexed="11"/>
      <name val="Times New Roman"/>
      <family val="1"/>
    </font>
    <font>
      <i/>
      <sz val="11"/>
      <name val="Times New Roman"/>
      <family val="1"/>
    </font>
    <font>
      <i/>
      <sz val="10"/>
      <name val="Times New Roman CYR"/>
      <family val="1"/>
    </font>
    <font>
      <sz val="10"/>
      <color indexed="9"/>
      <name val="Times New Roman CYR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0"/>
      <name val="Times New Roman Cyr"/>
      <family val="0"/>
    </font>
    <font>
      <b/>
      <sz val="8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8" borderId="7" applyBorder="0">
      <alignment horizontal="right"/>
      <protection/>
    </xf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12" fillId="33" borderId="0" applyBorder="0">
      <alignment horizontal="right"/>
      <protection/>
    </xf>
    <xf numFmtId="0" fontId="58" fillId="3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56">
      <alignment/>
      <protection/>
    </xf>
    <xf numFmtId="0" fontId="3" fillId="0" borderId="7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2" fillId="0" borderId="7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0" fillId="0" borderId="0" xfId="59" applyNumberFormat="1" applyFont="1" applyFill="1" applyBorder="1" applyAlignment="1" applyProtection="1">
      <alignment vertical="top"/>
      <protection/>
    </xf>
    <xf numFmtId="0" fontId="0" fillId="0" borderId="0" xfId="59" applyNumberFormat="1" applyFont="1" applyFill="1" applyBorder="1" applyAlignment="1" applyProtection="1">
      <alignment vertical="top" wrapText="1"/>
      <protection/>
    </xf>
    <xf numFmtId="0" fontId="0" fillId="0" borderId="0" xfId="59" applyNumberFormat="1" applyFont="1" applyFill="1" applyBorder="1" applyAlignment="1" applyProtection="1">
      <alignment horizontal="right" vertical="top"/>
      <protection/>
    </xf>
    <xf numFmtId="0" fontId="0" fillId="0" borderId="0" xfId="56" applyBorder="1">
      <alignment/>
      <protection/>
    </xf>
    <xf numFmtId="0" fontId="0" fillId="0" borderId="0" xfId="56" applyNumberFormat="1" applyFont="1" applyFill="1" applyBorder="1" applyAlignment="1" applyProtection="1">
      <alignment vertical="top"/>
      <protection/>
    </xf>
    <xf numFmtId="0" fontId="0" fillId="0" borderId="0" xfId="56" applyNumberFormat="1" applyFont="1" applyFill="1" applyBorder="1" applyAlignment="1" applyProtection="1">
      <alignment vertical="top" wrapText="1"/>
      <protection/>
    </xf>
    <xf numFmtId="0" fontId="0" fillId="0" borderId="0" xfId="56" applyNumberFormat="1" applyFont="1" applyFill="1" applyBorder="1" applyAlignment="1" applyProtection="1">
      <alignment horizontal="right" vertical="top"/>
      <protection/>
    </xf>
    <xf numFmtId="0" fontId="2" fillId="0" borderId="7" xfId="56" applyNumberFormat="1" applyFont="1" applyFill="1" applyBorder="1" applyAlignment="1" applyProtection="1">
      <alignment horizontal="center" vertical="top"/>
      <protection/>
    </xf>
    <xf numFmtId="0" fontId="2" fillId="0" borderId="7" xfId="56" applyNumberFormat="1" applyFont="1" applyFill="1" applyBorder="1" applyAlignment="1" applyProtection="1">
      <alignment horizontal="center" vertical="top" wrapText="1"/>
      <protection/>
    </xf>
    <xf numFmtId="0" fontId="3" fillId="0" borderId="7" xfId="56" applyFont="1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3" fillId="0" borderId="7" xfId="56" applyFont="1" applyBorder="1" applyAlignment="1">
      <alignment horizontal="justify" wrapText="1"/>
      <protection/>
    </xf>
    <xf numFmtId="0" fontId="9" fillId="0" borderId="7" xfId="56" applyFont="1" applyBorder="1" applyAlignment="1">
      <alignment wrapText="1"/>
      <protection/>
    </xf>
    <xf numFmtId="168" fontId="0" fillId="0" borderId="0" xfId="56" applyNumberFormat="1">
      <alignment/>
      <protection/>
    </xf>
    <xf numFmtId="2" fontId="0" fillId="0" borderId="7" xfId="57" applyNumberFormat="1" applyFont="1" applyBorder="1">
      <alignment/>
      <protection/>
    </xf>
    <xf numFmtId="2" fontId="8" fillId="0" borderId="7" xfId="56" applyNumberFormat="1" applyFont="1" applyBorder="1" applyAlignment="1">
      <alignment/>
      <protection/>
    </xf>
    <xf numFmtId="2" fontId="3" fillId="0" borderId="7" xfId="56" applyNumberFormat="1" applyFont="1" applyBorder="1" applyAlignme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right" vertical="top"/>
      <protection/>
    </xf>
    <xf numFmtId="0" fontId="8" fillId="0" borderId="7" xfId="58" applyFont="1" applyBorder="1" applyAlignment="1">
      <alignment horizontal="center"/>
      <protection/>
    </xf>
    <xf numFmtId="49" fontId="8" fillId="0" borderId="7" xfId="58" applyNumberFormat="1" applyFont="1" applyBorder="1" applyAlignment="1">
      <alignment horizontal="center" vertical="top"/>
      <protection/>
    </xf>
    <xf numFmtId="0" fontId="8" fillId="0" borderId="12" xfId="58" applyFont="1" applyBorder="1" applyAlignment="1">
      <alignment horizontal="left"/>
      <protection/>
    </xf>
    <xf numFmtId="0" fontId="8" fillId="0" borderId="13" xfId="58" applyFont="1" applyBorder="1" applyAlignment="1">
      <alignment horizontal="left" wrapText="1"/>
      <protection/>
    </xf>
    <xf numFmtId="0" fontId="8" fillId="0" borderId="14" xfId="58" applyFont="1" applyBorder="1" applyAlignment="1">
      <alignment horizontal="left"/>
      <protection/>
    </xf>
    <xf numFmtId="2" fontId="8" fillId="0" borderId="7" xfId="58" applyNumberFormat="1" applyFont="1" applyBorder="1" applyAlignment="1">
      <alignment horizontal="center"/>
      <protection/>
    </xf>
    <xf numFmtId="49" fontId="8" fillId="0" borderId="7" xfId="58" applyNumberFormat="1" applyFont="1" applyBorder="1" applyAlignment="1">
      <alignment horizontal="center"/>
      <protection/>
    </xf>
    <xf numFmtId="2" fontId="8" fillId="0" borderId="0" xfId="58" applyNumberFormat="1" applyFont="1">
      <alignment/>
      <protection/>
    </xf>
    <xf numFmtId="0" fontId="13" fillId="0" borderId="0" xfId="60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6" applyFont="1">
      <alignment/>
      <protection/>
    </xf>
    <xf numFmtId="168" fontId="13" fillId="0" borderId="0" xfId="56" applyNumberFormat="1" applyFont="1">
      <alignment/>
      <protection/>
    </xf>
    <xf numFmtId="0" fontId="13" fillId="0" borderId="0" xfId="60" applyFont="1" applyAlignment="1">
      <alignment horizontal="right"/>
      <protection/>
    </xf>
    <xf numFmtId="2" fontId="14" fillId="0" borderId="0" xfId="58" applyNumberFormat="1" applyFont="1">
      <alignment/>
      <protection/>
    </xf>
    <xf numFmtId="0" fontId="14" fillId="0" borderId="0" xfId="58" applyFont="1">
      <alignment/>
      <protection/>
    </xf>
    <xf numFmtId="2" fontId="0" fillId="0" borderId="0" xfId="56" applyNumberFormat="1">
      <alignment/>
      <protection/>
    </xf>
    <xf numFmtId="2" fontId="15" fillId="0" borderId="7" xfId="56" applyNumberFormat="1" applyFont="1" applyBorder="1" applyAlignment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>
      <alignment/>
      <protection/>
    </xf>
    <xf numFmtId="2" fontId="9" fillId="0" borderId="7" xfId="56" applyNumberFormat="1" applyFont="1" applyBorder="1" applyAlignment="1">
      <alignment/>
      <protection/>
    </xf>
    <xf numFmtId="2" fontId="17" fillId="0" borderId="7" xfId="57" applyNumberFormat="1" applyFont="1" applyBorder="1">
      <alignment/>
      <protection/>
    </xf>
    <xf numFmtId="2" fontId="16" fillId="0" borderId="7" xfId="56" applyNumberFormat="1" applyFont="1" applyBorder="1" applyAlignment="1">
      <alignment/>
      <protection/>
    </xf>
    <xf numFmtId="0" fontId="18" fillId="0" borderId="0" xfId="59" applyNumberFormat="1" applyFont="1" applyFill="1" applyBorder="1" applyAlignment="1" applyProtection="1">
      <alignment vertical="top" wrapText="1"/>
      <protection/>
    </xf>
    <xf numFmtId="0" fontId="20" fillId="35" borderId="0" xfId="58" applyFont="1" applyFill="1">
      <alignment/>
      <protection/>
    </xf>
    <xf numFmtId="2" fontId="23" fillId="0" borderId="0" xfId="59" applyNumberFormat="1" applyFont="1" applyFill="1" applyBorder="1" applyAlignment="1" applyProtection="1">
      <alignment vertical="top"/>
      <protection/>
    </xf>
    <xf numFmtId="0" fontId="23" fillId="0" borderId="0" xfId="59" applyNumberFormat="1" applyFont="1" applyFill="1" applyBorder="1" applyAlignment="1" applyProtection="1">
      <alignment vertical="top"/>
      <protection/>
    </xf>
    <xf numFmtId="0" fontId="23" fillId="0" borderId="0" xfId="56" applyFont="1">
      <alignment/>
      <protection/>
    </xf>
    <xf numFmtId="168" fontId="0" fillId="0" borderId="7" xfId="57" applyNumberFormat="1" applyFont="1" applyBorder="1">
      <alignment/>
      <protection/>
    </xf>
    <xf numFmtId="168" fontId="3" fillId="0" borderId="7" xfId="56" applyNumberFormat="1" applyFont="1" applyBorder="1" applyAlignment="1">
      <alignment/>
      <protection/>
    </xf>
    <xf numFmtId="168" fontId="8" fillId="0" borderId="7" xfId="56" applyNumberFormat="1" applyFont="1" applyBorder="1" applyAlignment="1">
      <alignment/>
      <protection/>
    </xf>
    <xf numFmtId="168" fontId="16" fillId="0" borderId="7" xfId="56" applyNumberFormat="1" applyFont="1" applyBorder="1" applyAlignment="1">
      <alignment/>
      <protection/>
    </xf>
    <xf numFmtId="168" fontId="17" fillId="0" borderId="7" xfId="57" applyNumberFormat="1" applyFont="1" applyBorder="1">
      <alignment/>
      <protection/>
    </xf>
    <xf numFmtId="168" fontId="9" fillId="0" borderId="7" xfId="56" applyNumberFormat="1" applyFont="1" applyBorder="1" applyAlignment="1">
      <alignment/>
      <protection/>
    </xf>
    <xf numFmtId="168" fontId="19" fillId="0" borderId="7" xfId="56" applyNumberFormat="1" applyFont="1" applyBorder="1" applyAlignment="1">
      <alignment/>
      <protection/>
    </xf>
    <xf numFmtId="168" fontId="20" fillId="0" borderId="7" xfId="56" applyNumberFormat="1" applyFont="1" applyBorder="1" applyAlignment="1">
      <alignment/>
      <protection/>
    </xf>
    <xf numFmtId="168" fontId="19" fillId="0" borderId="7" xfId="56" applyNumberFormat="1" applyFont="1" applyFill="1" applyBorder="1" applyAlignment="1">
      <alignment/>
      <protection/>
    </xf>
    <xf numFmtId="168" fontId="20" fillId="0" borderId="7" xfId="56" applyNumberFormat="1" applyFont="1" applyFill="1" applyBorder="1" applyAlignment="1">
      <alignment/>
      <protection/>
    </xf>
    <xf numFmtId="168" fontId="16" fillId="35" borderId="7" xfId="56" applyNumberFormat="1" applyFont="1" applyFill="1" applyBorder="1" applyAlignment="1">
      <alignment/>
      <protection/>
    </xf>
    <xf numFmtId="168" fontId="15" fillId="35" borderId="7" xfId="56" applyNumberFormat="1" applyFont="1" applyFill="1" applyBorder="1" applyAlignment="1">
      <alignment/>
      <protection/>
    </xf>
    <xf numFmtId="0" fontId="1" fillId="0" borderId="0" xfId="0" applyFont="1" applyAlignment="1">
      <alignment horizontal="justify" wrapText="1"/>
    </xf>
    <xf numFmtId="0" fontId="3" fillId="0" borderId="7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9" applyNumberFormat="1" applyFont="1" applyFill="1" applyBorder="1" applyAlignment="1" applyProtection="1">
      <alignment horizontal="center" vertical="top" wrapText="1"/>
      <protection/>
    </xf>
    <xf numFmtId="0" fontId="0" fillId="0" borderId="15" xfId="56" applyNumberFormat="1" applyFont="1" applyFill="1" applyBorder="1" applyAlignment="1" applyProtection="1">
      <alignment horizontal="center" vertical="center" wrapText="1"/>
      <protection/>
    </xf>
    <xf numFmtId="0" fontId="0" fillId="0" borderId="16" xfId="56" applyNumberFormat="1" applyFont="1" applyFill="1" applyBorder="1" applyAlignment="1" applyProtection="1">
      <alignment horizontal="center" vertical="center" wrapText="1"/>
      <protection/>
    </xf>
    <xf numFmtId="0" fontId="0" fillId="0" borderId="15" xfId="56" applyNumberFormat="1" applyFont="1" applyFill="1" applyBorder="1" applyAlignment="1" applyProtection="1">
      <alignment horizontal="center" vertical="top"/>
      <protection/>
    </xf>
    <xf numFmtId="0" fontId="0" fillId="0" borderId="16" xfId="56" applyNumberFormat="1" applyFont="1" applyFill="1" applyBorder="1" applyAlignment="1" applyProtection="1">
      <alignment horizontal="center" vertical="top"/>
      <protection/>
    </xf>
    <xf numFmtId="0" fontId="8" fillId="0" borderId="12" xfId="58" applyFont="1" applyBorder="1" applyAlignment="1">
      <alignment horizont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8" fillId="0" borderId="15" xfId="58" applyFont="1" applyBorder="1" applyAlignment="1">
      <alignment horizontal="center" vertical="top" wrapText="1"/>
      <protection/>
    </xf>
    <xf numFmtId="0" fontId="8" fillId="0" borderId="16" xfId="58" applyFont="1" applyBorder="1" applyAlignment="1">
      <alignment horizontal="center" vertical="top" wrapText="1"/>
      <protection/>
    </xf>
    <xf numFmtId="0" fontId="8" fillId="0" borderId="17" xfId="58" applyFont="1" applyBorder="1" applyAlignment="1">
      <alignment horizontal="center" vertical="top"/>
      <protection/>
    </xf>
    <xf numFmtId="0" fontId="8" fillId="0" borderId="18" xfId="58" applyFont="1" applyBorder="1" applyAlignment="1">
      <alignment horizontal="center" vertical="top"/>
      <protection/>
    </xf>
    <xf numFmtId="0" fontId="8" fillId="0" borderId="19" xfId="58" applyFont="1" applyBorder="1" applyAlignment="1">
      <alignment horizontal="center" vertical="top"/>
      <protection/>
    </xf>
    <xf numFmtId="0" fontId="8" fillId="0" borderId="20" xfId="58" applyFont="1" applyBorder="1" applyAlignment="1">
      <alignment horizontal="center" vertical="top"/>
      <protection/>
    </xf>
    <xf numFmtId="0" fontId="8" fillId="0" borderId="21" xfId="58" applyFont="1" applyBorder="1" applyAlignment="1">
      <alignment horizontal="center" vertical="top"/>
      <protection/>
    </xf>
    <xf numFmtId="0" fontId="8" fillId="0" borderId="22" xfId="58" applyFont="1" applyBorder="1" applyAlignment="1">
      <alignment horizontal="center" vertical="top"/>
      <protection/>
    </xf>
    <xf numFmtId="0" fontId="59" fillId="0" borderId="0" xfId="56" applyFont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methodics230802-pril1-3" xfId="56"/>
    <cellStyle name="Обычный_Tarif_2002 год" xfId="57"/>
    <cellStyle name="Обычный_ЗМЗ2009" xfId="58"/>
    <cellStyle name="Обычный_Книга1" xfId="59"/>
    <cellStyle name="Обычный_тарифы на 2002г с 1-0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J4" sqref="J4"/>
    </sheetView>
  </sheetViews>
  <sheetFormatPr defaultColWidth="9.00390625" defaultRowHeight="12.75"/>
  <sheetData>
    <row r="1" ht="12.75">
      <c r="I1">
        <v>1</v>
      </c>
    </row>
    <row r="2" ht="18">
      <c r="A2" s="1" t="s">
        <v>39</v>
      </c>
    </row>
    <row r="4" spans="1:9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</sheetData>
  <sheetProtection/>
  <mergeCells count="1">
    <mergeCell ref="A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7"/>
  <sheetViews>
    <sheetView showGridLines="0" tabSelected="1" zoomScale="90" zoomScaleNormal="90" zoomScalePageLayoutView="0" workbookViewId="0" topLeftCell="A1">
      <selection activeCell="N17" sqref="N17"/>
    </sheetView>
  </sheetViews>
  <sheetFormatPr defaultColWidth="9.375" defaultRowHeight="12.75"/>
  <cols>
    <col min="1" max="1" width="5.625" style="3" customWidth="1"/>
    <col min="2" max="2" width="53.75390625" style="7" customWidth="1"/>
    <col min="3" max="3" width="12.625" style="3" customWidth="1"/>
    <col min="4" max="4" width="12.50390625" style="3" customWidth="1"/>
    <col min="5" max="5" width="5.00390625" style="3" customWidth="1"/>
    <col min="6" max="6" width="12.375" style="3" customWidth="1"/>
    <col min="7" max="7" width="11.625" style="3" customWidth="1"/>
    <col min="8" max="8" width="10.125" style="3" hidden="1" customWidth="1"/>
    <col min="9" max="9" width="8.75390625" style="3" hidden="1" customWidth="1"/>
    <col min="10" max="10" width="6.50390625" style="3" hidden="1" customWidth="1"/>
    <col min="11" max="11" width="7.75390625" style="3" hidden="1" customWidth="1"/>
    <col min="12" max="12" width="8.50390625" style="3" hidden="1" customWidth="1"/>
    <col min="13" max="16384" width="9.375" style="3" customWidth="1"/>
  </cols>
  <sheetData>
    <row r="1" spans="1:12" ht="12.75">
      <c r="A1" s="8"/>
      <c r="B1" s="9"/>
      <c r="C1" s="8"/>
      <c r="D1" s="8"/>
      <c r="E1" s="8"/>
      <c r="F1" s="8"/>
      <c r="G1" s="8"/>
      <c r="I1" s="11"/>
      <c r="J1" s="11"/>
      <c r="K1" s="10" t="s">
        <v>19</v>
      </c>
      <c r="L1" s="3">
        <v>5</v>
      </c>
    </row>
    <row r="2" spans="1:11" ht="12.75">
      <c r="A2" s="8"/>
      <c r="B2" s="9"/>
      <c r="C2" s="8"/>
      <c r="D2" s="8"/>
      <c r="E2" s="8"/>
      <c r="F2" s="8"/>
      <c r="G2" s="8"/>
      <c r="H2" s="10"/>
      <c r="I2" s="11"/>
      <c r="J2" s="11"/>
      <c r="K2" s="11"/>
    </row>
    <row r="3" spans="1:12" ht="31.5" customHeight="1">
      <c r="A3" s="68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2.75">
      <c r="A4" s="12" t="s">
        <v>2</v>
      </c>
      <c r="B4" s="13"/>
      <c r="C4" s="12"/>
      <c r="D4" s="12"/>
      <c r="E4" s="12"/>
      <c r="F4" s="12"/>
      <c r="G4" s="12"/>
      <c r="I4" s="11"/>
      <c r="J4" s="11"/>
      <c r="K4" s="14" t="s">
        <v>36</v>
      </c>
    </row>
    <row r="5" spans="1:12" ht="12.75" customHeight="1">
      <c r="A5" s="71" t="s">
        <v>16</v>
      </c>
      <c r="B5" s="69" t="s">
        <v>7</v>
      </c>
      <c r="C5" s="67" t="s">
        <v>70</v>
      </c>
      <c r="D5" s="67"/>
      <c r="E5" s="67"/>
      <c r="F5" s="67"/>
      <c r="G5" s="67"/>
      <c r="H5" s="67" t="s">
        <v>66</v>
      </c>
      <c r="I5" s="67"/>
      <c r="J5" s="67"/>
      <c r="K5" s="67"/>
      <c r="L5" s="67"/>
    </row>
    <row r="6" spans="1:12" ht="12.75">
      <c r="A6" s="72"/>
      <c r="B6" s="70"/>
      <c r="C6" s="4" t="s">
        <v>12</v>
      </c>
      <c r="D6" s="4" t="s">
        <v>37</v>
      </c>
      <c r="E6" s="4" t="s">
        <v>27</v>
      </c>
      <c r="F6" s="4" t="s">
        <v>28</v>
      </c>
      <c r="G6" s="4" t="s">
        <v>38</v>
      </c>
      <c r="H6" s="4" t="s">
        <v>12</v>
      </c>
      <c r="I6" s="4" t="s">
        <v>37</v>
      </c>
      <c r="J6" s="4" t="s">
        <v>27</v>
      </c>
      <c r="K6" s="4" t="s">
        <v>28</v>
      </c>
      <c r="L6" s="4" t="s">
        <v>38</v>
      </c>
    </row>
    <row r="7" spans="1:12" s="5" customFormat="1" ht="12">
      <c r="A7" s="15">
        <v>1</v>
      </c>
      <c r="B7" s="16">
        <v>2</v>
      </c>
      <c r="C7" s="15">
        <v>3</v>
      </c>
      <c r="D7" s="16">
        <v>4</v>
      </c>
      <c r="E7" s="15">
        <v>5</v>
      </c>
      <c r="F7" s="16">
        <v>6</v>
      </c>
      <c r="G7" s="15">
        <v>7</v>
      </c>
      <c r="H7" s="16">
        <v>8</v>
      </c>
      <c r="I7" s="15">
        <v>9</v>
      </c>
      <c r="J7" s="16">
        <v>10</v>
      </c>
      <c r="K7" s="15">
        <v>11</v>
      </c>
      <c r="L7" s="16">
        <v>12</v>
      </c>
    </row>
    <row r="8" spans="1:12" ht="15">
      <c r="A8" s="6" t="s">
        <v>8</v>
      </c>
      <c r="B8" s="17" t="s">
        <v>20</v>
      </c>
      <c r="C8" s="54">
        <f>C9</f>
        <v>94.115427</v>
      </c>
      <c r="D8" s="55">
        <f>D16</f>
        <v>94.066784</v>
      </c>
      <c r="E8" s="56"/>
      <c r="F8" s="56">
        <f>F11+F16+F14</f>
        <v>28.190689496000005</v>
      </c>
      <c r="G8" s="56">
        <f>G13+G16</f>
        <v>4.625772716696808</v>
      </c>
      <c r="H8" s="22">
        <f>H9</f>
        <v>260.5</v>
      </c>
      <c r="I8" s="24">
        <f>I16</f>
        <v>258</v>
      </c>
      <c r="J8" s="23"/>
      <c r="K8" s="23">
        <f>K11+K16+K14</f>
        <v>146.67239999999998</v>
      </c>
      <c r="L8" s="23">
        <f>L13+L16</f>
        <v>79.51028359999998</v>
      </c>
    </row>
    <row r="9" spans="1:12" ht="15">
      <c r="A9" s="6" t="s">
        <v>13</v>
      </c>
      <c r="B9" s="17" t="s">
        <v>22</v>
      </c>
      <c r="C9" s="56">
        <f>C16</f>
        <v>94.115427</v>
      </c>
      <c r="D9" s="56"/>
      <c r="E9" s="56"/>
      <c r="F9" s="56"/>
      <c r="G9" s="56"/>
      <c r="H9" s="23">
        <f>H16+H14</f>
        <v>260.5</v>
      </c>
      <c r="I9" s="23"/>
      <c r="J9" s="23"/>
      <c r="K9" s="23"/>
      <c r="L9" s="23"/>
    </row>
    <row r="10" spans="1:12" ht="15">
      <c r="A10" s="6"/>
      <c r="B10" s="17" t="s">
        <v>23</v>
      </c>
      <c r="C10" s="56"/>
      <c r="D10" s="56"/>
      <c r="E10" s="56"/>
      <c r="F10" s="56"/>
      <c r="G10" s="56"/>
      <c r="H10" s="23"/>
      <c r="I10" s="23"/>
      <c r="J10" s="23"/>
      <c r="K10" s="23"/>
      <c r="L10" s="23"/>
    </row>
    <row r="11" spans="1:12" ht="15">
      <c r="A11" s="6"/>
      <c r="B11" s="17" t="s">
        <v>37</v>
      </c>
      <c r="C11" s="56"/>
      <c r="D11" s="56"/>
      <c r="E11" s="56"/>
      <c r="F11" s="56">
        <f>D20-D26</f>
        <v>28.142046496000006</v>
      </c>
      <c r="G11" s="56"/>
      <c r="H11" s="23"/>
      <c r="I11" s="23"/>
      <c r="J11" s="23"/>
      <c r="K11" s="23">
        <f>I20-I26</f>
        <v>144.67239999999998</v>
      </c>
      <c r="L11" s="23"/>
    </row>
    <row r="12" spans="1:12" ht="15">
      <c r="A12" s="6"/>
      <c r="B12" s="17" t="s">
        <v>27</v>
      </c>
      <c r="C12" s="56"/>
      <c r="D12" s="56"/>
      <c r="E12" s="56"/>
      <c r="F12" s="56"/>
      <c r="G12" s="56"/>
      <c r="H12" s="23"/>
      <c r="I12" s="23"/>
      <c r="J12" s="23"/>
      <c r="K12" s="23"/>
      <c r="L12" s="23"/>
    </row>
    <row r="13" spans="1:12" ht="15">
      <c r="A13" s="6"/>
      <c r="B13" s="17" t="s">
        <v>17</v>
      </c>
      <c r="C13" s="56"/>
      <c r="D13" s="56"/>
      <c r="E13" s="56"/>
      <c r="F13" s="57"/>
      <c r="G13" s="56">
        <f>F20-F21-F26</f>
        <v>4.625772716696808</v>
      </c>
      <c r="H13" s="23"/>
      <c r="I13" s="23"/>
      <c r="J13" s="23"/>
      <c r="K13" s="48"/>
      <c r="L13" s="23">
        <f>K20-K21-K26</f>
        <v>79.01028359999998</v>
      </c>
    </row>
    <row r="14" spans="1:12" ht="12.75">
      <c r="A14" s="6" t="s">
        <v>14</v>
      </c>
      <c r="B14" s="17" t="s">
        <v>40</v>
      </c>
      <c r="C14" s="58"/>
      <c r="D14" s="55"/>
      <c r="E14" s="55"/>
      <c r="F14" s="59"/>
      <c r="G14" s="59"/>
      <c r="H14" s="47"/>
      <c r="I14" s="24"/>
      <c r="J14" s="24"/>
      <c r="K14" s="46"/>
      <c r="L14" s="46"/>
    </row>
    <row r="15" spans="1:12" ht="15">
      <c r="A15" s="6" t="s">
        <v>15</v>
      </c>
      <c r="B15" s="17" t="s">
        <v>21</v>
      </c>
      <c r="C15" s="56"/>
      <c r="D15" s="56"/>
      <c r="E15" s="56"/>
      <c r="F15" s="56"/>
      <c r="G15" s="56"/>
      <c r="H15" s="23"/>
      <c r="I15" s="23"/>
      <c r="J15" s="23"/>
      <c r="K15" s="23"/>
      <c r="L15" s="23"/>
    </row>
    <row r="16" spans="1:12" ht="25.5">
      <c r="A16" s="6" t="s">
        <v>18</v>
      </c>
      <c r="B16" s="17" t="s">
        <v>26</v>
      </c>
      <c r="C16" s="56">
        <f>D16+F16+G16</f>
        <v>94.115427</v>
      </c>
      <c r="D16" s="60">
        <v>94.066784</v>
      </c>
      <c r="E16" s="60"/>
      <c r="F16" s="60">
        <v>0.048643</v>
      </c>
      <c r="G16" s="61">
        <v>0</v>
      </c>
      <c r="H16" s="23">
        <f>I16+K16+L16</f>
        <v>260.5</v>
      </c>
      <c r="I16" s="48">
        <v>258</v>
      </c>
      <c r="J16" s="48"/>
      <c r="K16" s="48">
        <v>2</v>
      </c>
      <c r="L16" s="23">
        <v>0.5</v>
      </c>
    </row>
    <row r="17" spans="1:12" ht="15">
      <c r="A17" s="6" t="s">
        <v>9</v>
      </c>
      <c r="B17" s="17" t="s">
        <v>41</v>
      </c>
      <c r="C17" s="56">
        <f>D17+F17+G17</f>
        <v>4.566919686974026</v>
      </c>
      <c r="D17" s="55">
        <f>D16*D18/100</f>
        <v>1.7402355040000002</v>
      </c>
      <c r="E17" s="55"/>
      <c r="F17" s="55">
        <f>(D20+F16+F14-D26)*F18/100</f>
        <v>2.4441327793032004</v>
      </c>
      <c r="G17" s="55">
        <f>(D16-D17-D19-F17-F21-F26+F14+F16+G14-D26)*G18/100</f>
        <v>0.3825514036708254</v>
      </c>
      <c r="H17" s="23">
        <f>I17+K17+L17</f>
        <v>10.698100540559999</v>
      </c>
      <c r="I17" s="24">
        <f>I16*I18/100</f>
        <v>1.8576</v>
      </c>
      <c r="J17" s="24"/>
      <c r="K17" s="24">
        <f>(I20+K16+K14)*K18/100</f>
        <v>6.0621164</v>
      </c>
      <c r="L17" s="24">
        <f>(I16-I17-I19-K17-K21-K26+K14+K16+L14)*1.46/100</f>
        <v>2.7783841405599996</v>
      </c>
    </row>
    <row r="18" spans="1:14" ht="15">
      <c r="A18" s="6"/>
      <c r="B18" s="17" t="s">
        <v>30</v>
      </c>
      <c r="C18" s="56">
        <f>C17/C8*100</f>
        <v>4.8524666279992825</v>
      </c>
      <c r="D18" s="62">
        <v>1.85</v>
      </c>
      <c r="E18" s="63"/>
      <c r="F18" s="62">
        <v>8.67</v>
      </c>
      <c r="G18" s="62">
        <v>8.27</v>
      </c>
      <c r="H18" s="23">
        <f>H17/H8*100</f>
        <v>4.106756445512476</v>
      </c>
      <c r="I18" s="48">
        <v>0.72</v>
      </c>
      <c r="J18" s="23"/>
      <c r="K18" s="48">
        <v>2.35</v>
      </c>
      <c r="L18" s="48">
        <v>1.46</v>
      </c>
      <c r="N18" s="42"/>
    </row>
    <row r="19" spans="1:12" ht="25.5">
      <c r="A19" s="6" t="s">
        <v>10</v>
      </c>
      <c r="B19" s="19" t="s">
        <v>29</v>
      </c>
      <c r="C19" s="56">
        <f>D19</f>
        <v>0.17</v>
      </c>
      <c r="D19" s="64">
        <v>0.17</v>
      </c>
      <c r="E19" s="56"/>
      <c r="F19" s="56"/>
      <c r="G19" s="56"/>
      <c r="H19" s="23">
        <f>I19</f>
        <v>0.18</v>
      </c>
      <c r="I19" s="48">
        <v>0.18</v>
      </c>
      <c r="J19" s="23"/>
      <c r="K19" s="23"/>
      <c r="L19" s="23"/>
    </row>
    <row r="20" spans="1:15" ht="15">
      <c r="A20" s="6" t="s">
        <v>11</v>
      </c>
      <c r="B20" s="17" t="s">
        <v>24</v>
      </c>
      <c r="C20" s="56">
        <f>C8-C17-C19</f>
        <v>89.37850731302596</v>
      </c>
      <c r="D20" s="56">
        <f>D8-D17-D19</f>
        <v>92.156548496</v>
      </c>
      <c r="E20" s="56"/>
      <c r="F20" s="56">
        <f>F8-F17</f>
        <v>25.746556716696805</v>
      </c>
      <c r="G20" s="56">
        <f>G8-G17</f>
        <v>4.243221313025983</v>
      </c>
      <c r="H20" s="23">
        <f>H8-H17-H19</f>
        <v>249.62189945944</v>
      </c>
      <c r="I20" s="23">
        <f>I8-I17-I19</f>
        <v>255.9624</v>
      </c>
      <c r="J20" s="23"/>
      <c r="K20" s="23">
        <f>K8-K17</f>
        <v>140.61028359999997</v>
      </c>
      <c r="L20" s="23">
        <f>L8-L17</f>
        <v>76.73189945943999</v>
      </c>
      <c r="N20" s="85">
        <v>36.3</v>
      </c>
      <c r="O20" s="85">
        <f>N20*O23/100</f>
        <v>1.79322</v>
      </c>
    </row>
    <row r="21" spans="1:15" ht="26.25">
      <c r="A21" s="6" t="s">
        <v>3</v>
      </c>
      <c r="B21" s="17" t="s">
        <v>25</v>
      </c>
      <c r="C21" s="56">
        <f>F21+G21</f>
        <v>13.623146313025982</v>
      </c>
      <c r="D21" s="56"/>
      <c r="E21" s="56"/>
      <c r="F21" s="62">
        <v>9.527</v>
      </c>
      <c r="G21" s="56">
        <f>G20-G26</f>
        <v>4.096146313025983</v>
      </c>
      <c r="H21" s="23">
        <f>K21+L21</f>
        <v>122.68189945943999</v>
      </c>
      <c r="I21" s="23"/>
      <c r="J21" s="23"/>
      <c r="K21" s="48">
        <v>46.1</v>
      </c>
      <c r="L21" s="23">
        <f>L20-L26</f>
        <v>76.58189945943998</v>
      </c>
      <c r="N21" s="85">
        <v>58.06</v>
      </c>
      <c r="O21" s="85">
        <f>N21*O23/N23</f>
        <v>2.8681640000000006</v>
      </c>
    </row>
    <row r="22" spans="1:15" ht="13.5">
      <c r="A22" s="6"/>
      <c r="B22" s="17" t="s">
        <v>1</v>
      </c>
      <c r="C22" s="56"/>
      <c r="D22" s="56"/>
      <c r="E22" s="56"/>
      <c r="F22" s="56"/>
      <c r="G22" s="56"/>
      <c r="H22" s="23"/>
      <c r="I22" s="23"/>
      <c r="J22" s="23"/>
      <c r="K22" s="23"/>
      <c r="L22" s="23"/>
      <c r="N22" s="85">
        <v>5.64</v>
      </c>
      <c r="O22" s="85">
        <f>N22*O23/100</f>
        <v>0.278616</v>
      </c>
    </row>
    <row r="23" spans="1:15" ht="13.5">
      <c r="A23" s="6"/>
      <c r="B23" s="17" t="s">
        <v>31</v>
      </c>
      <c r="C23" s="56"/>
      <c r="D23" s="56"/>
      <c r="E23" s="56"/>
      <c r="F23" s="56"/>
      <c r="G23" s="56"/>
      <c r="H23" s="23"/>
      <c r="I23" s="23"/>
      <c r="J23" s="23"/>
      <c r="K23" s="23"/>
      <c r="L23" s="23"/>
      <c r="N23" s="85">
        <v>100</v>
      </c>
      <c r="O23" s="85">
        <v>4.94</v>
      </c>
    </row>
    <row r="24" spans="1:12" ht="13.5">
      <c r="A24" s="6"/>
      <c r="B24" s="17" t="s">
        <v>32</v>
      </c>
      <c r="C24" s="56"/>
      <c r="D24" s="56"/>
      <c r="E24" s="56"/>
      <c r="F24" s="56"/>
      <c r="G24" s="56"/>
      <c r="H24" s="23"/>
      <c r="I24" s="23"/>
      <c r="J24" s="23"/>
      <c r="K24" s="23"/>
      <c r="L24" s="23"/>
    </row>
    <row r="25" spans="1:12" ht="13.5">
      <c r="A25" s="6" t="s">
        <v>4</v>
      </c>
      <c r="B25" s="20" t="s">
        <v>33</v>
      </c>
      <c r="C25" s="56"/>
      <c r="D25" s="56"/>
      <c r="E25" s="56"/>
      <c r="F25" s="56"/>
      <c r="G25" s="56"/>
      <c r="H25" s="23"/>
      <c r="I25" s="23"/>
      <c r="J25" s="23"/>
      <c r="K25" s="23"/>
      <c r="L25" s="23"/>
    </row>
    <row r="26" spans="1:12" ht="13.5">
      <c r="A26" s="6" t="s">
        <v>5</v>
      </c>
      <c r="B26" s="17" t="s">
        <v>34</v>
      </c>
      <c r="C26" s="56">
        <f>D26+F26+G26</f>
        <v>75.755361</v>
      </c>
      <c r="D26" s="64">
        <v>64.014502</v>
      </c>
      <c r="E26" s="65"/>
      <c r="F26" s="64">
        <v>11.593784</v>
      </c>
      <c r="G26" s="64">
        <v>0.147075</v>
      </c>
      <c r="H26" s="23">
        <f>I26+K26+L26</f>
        <v>126.94000000000001</v>
      </c>
      <c r="I26" s="48">
        <v>111.29</v>
      </c>
      <c r="J26" s="43"/>
      <c r="K26" s="48">
        <v>15.5</v>
      </c>
      <c r="L26" s="48">
        <v>0.15</v>
      </c>
    </row>
    <row r="27" spans="1:13" ht="12.75">
      <c r="A27" s="8"/>
      <c r="B27" s="49"/>
      <c r="C27" s="51">
        <f>C8-C17-C19-C21-C26</f>
        <v>0</v>
      </c>
      <c r="D27" s="51">
        <f>D8-D17-D19-D21-D26-F11</f>
        <v>0</v>
      </c>
      <c r="E27" s="52"/>
      <c r="F27" s="51">
        <f>F8-F17-F19-F21-F26-G13</f>
        <v>0</v>
      </c>
      <c r="G27" s="51">
        <f>G8-G17-G19-G21-G26</f>
        <v>0</v>
      </c>
      <c r="H27" s="51">
        <f>H8-H17-H19-H21-H26</f>
        <v>0</v>
      </c>
      <c r="I27" s="51">
        <f>I8-I17-I19-I21-I26-K11</f>
        <v>0</v>
      </c>
      <c r="J27" s="52"/>
      <c r="K27" s="51">
        <f>K8-K17-K19-K21-K26-L13</f>
        <v>0</v>
      </c>
      <c r="L27" s="51">
        <f>L8-L17-L19-L21-L26</f>
        <v>5.689893001203927E-15</v>
      </c>
      <c r="M27" s="53"/>
    </row>
    <row r="28" spans="1:13" ht="12.75">
      <c r="A28" s="8"/>
      <c r="B28" s="9"/>
      <c r="C28" s="8"/>
      <c r="D28" s="8"/>
      <c r="E28" s="8"/>
      <c r="F28" s="8"/>
      <c r="G28" s="8"/>
      <c r="H28" s="8"/>
      <c r="I28" s="44"/>
      <c r="J28" s="44"/>
      <c r="K28" s="44"/>
      <c r="L28" s="45"/>
      <c r="M28" s="45"/>
    </row>
    <row r="29" spans="1:13" s="37" customFormat="1" ht="17.25">
      <c r="A29" s="35"/>
      <c r="B29" s="35"/>
      <c r="C29" s="35"/>
      <c r="D29" s="35"/>
      <c r="E29" s="36"/>
      <c r="I29" s="38"/>
      <c r="J29" s="38"/>
      <c r="K29" s="38"/>
      <c r="L29" s="38"/>
      <c r="M29" s="38"/>
    </row>
    <row r="30" spans="1:12" s="37" customFormat="1" ht="17.25">
      <c r="A30" s="35"/>
      <c r="B30" s="35"/>
      <c r="C30" s="35"/>
      <c r="D30" s="36"/>
      <c r="F30" s="38"/>
      <c r="G30" s="38"/>
      <c r="H30" s="38"/>
      <c r="I30" s="38"/>
      <c r="J30" s="38"/>
      <c r="K30" s="39"/>
      <c r="L30" s="39"/>
    </row>
    <row r="31" spans="1:11" ht="12.75">
      <c r="A31" s="11"/>
      <c r="B31" s="18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/>
      <c r="B32" s="18"/>
      <c r="C32" s="11"/>
      <c r="D32" s="11"/>
      <c r="E32" s="11"/>
      <c r="F32" s="21"/>
      <c r="G32" s="21"/>
      <c r="H32" s="21"/>
      <c r="I32" s="11"/>
      <c r="J32" s="11"/>
      <c r="K32" s="11"/>
    </row>
    <row r="33" spans="1:11" ht="12.75">
      <c r="A33" s="11"/>
      <c r="B33" s="18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8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8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8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8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5">
    <mergeCell ref="C5:G5"/>
    <mergeCell ref="H5:L5"/>
    <mergeCell ref="A3:L3"/>
    <mergeCell ref="B5:B6"/>
    <mergeCell ref="A5:A6"/>
  </mergeCells>
  <printOptions/>
  <pageMargins left="0.3937007874015748" right="0" top="0.17" bottom="0" header="0" footer="0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4"/>
  <sheetViews>
    <sheetView view="pageBreakPreview" zoomScale="95" zoomScaleSheetLayoutView="95" zoomScalePageLayoutView="0" workbookViewId="0" topLeftCell="A1">
      <selection activeCell="E24" sqref="E24"/>
    </sheetView>
  </sheetViews>
  <sheetFormatPr defaultColWidth="10.625" defaultRowHeight="12.75"/>
  <cols>
    <col min="1" max="1" width="5.50390625" style="25" customWidth="1"/>
    <col min="2" max="2" width="0.6171875" style="25" customWidth="1"/>
    <col min="3" max="3" width="44.00390625" style="25" customWidth="1"/>
    <col min="4" max="4" width="0.6171875" style="25" customWidth="1"/>
    <col min="5" max="5" width="10.50390625" style="25" customWidth="1"/>
    <col min="6" max="6" width="11.625" style="25" customWidth="1"/>
    <col min="7" max="7" width="5.125" style="25" customWidth="1"/>
    <col min="8" max="8" width="10.375" style="25" customWidth="1"/>
    <col min="9" max="9" width="10.50390625" style="25" customWidth="1"/>
    <col min="10" max="10" width="9.00390625" style="25" hidden="1" customWidth="1"/>
    <col min="11" max="11" width="0" style="25" hidden="1" customWidth="1"/>
    <col min="12" max="12" width="4.375" style="25" hidden="1" customWidth="1"/>
    <col min="13" max="13" width="6.625" style="25" hidden="1" customWidth="1"/>
    <col min="14" max="14" width="9.50390625" style="25" hidden="1" customWidth="1"/>
    <col min="15" max="16384" width="10.625" style="25" customWidth="1"/>
  </cols>
  <sheetData>
    <row r="1" ht="15">
      <c r="P1" s="25">
        <v>120</v>
      </c>
    </row>
    <row r="2" spans="1:14" ht="16.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15"/>
    <row r="4" ht="20.25" customHeight="1">
      <c r="N4" s="26" t="s">
        <v>48</v>
      </c>
    </row>
    <row r="5" spans="1:14" ht="15">
      <c r="A5" s="77" t="s">
        <v>49</v>
      </c>
      <c r="B5" s="79" t="s">
        <v>7</v>
      </c>
      <c r="C5" s="80"/>
      <c r="D5" s="81"/>
      <c r="E5" s="73" t="s">
        <v>71</v>
      </c>
      <c r="F5" s="74"/>
      <c r="G5" s="74"/>
      <c r="H5" s="74"/>
      <c r="I5" s="75"/>
      <c r="J5" s="73" t="s">
        <v>67</v>
      </c>
      <c r="K5" s="74"/>
      <c r="L5" s="74"/>
      <c r="M5" s="74"/>
      <c r="N5" s="75"/>
    </row>
    <row r="6" spans="1:14" ht="15">
      <c r="A6" s="78"/>
      <c r="B6" s="82"/>
      <c r="C6" s="83"/>
      <c r="D6" s="84"/>
      <c r="E6" s="27" t="s">
        <v>50</v>
      </c>
      <c r="F6" s="27" t="s">
        <v>37</v>
      </c>
      <c r="G6" s="27" t="s">
        <v>27</v>
      </c>
      <c r="H6" s="27" t="s">
        <v>28</v>
      </c>
      <c r="I6" s="27" t="s">
        <v>38</v>
      </c>
      <c r="J6" s="27" t="s">
        <v>50</v>
      </c>
      <c r="K6" s="27" t="s">
        <v>37</v>
      </c>
      <c r="L6" s="27" t="s">
        <v>27</v>
      </c>
      <c r="M6" s="27" t="s">
        <v>28</v>
      </c>
      <c r="N6" s="27" t="s">
        <v>38</v>
      </c>
    </row>
    <row r="7" spans="1:14" ht="15">
      <c r="A7" s="27">
        <v>1</v>
      </c>
      <c r="B7" s="73">
        <v>2</v>
      </c>
      <c r="C7" s="74"/>
      <c r="D7" s="75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</row>
    <row r="8" spans="1:14" ht="15">
      <c r="A8" s="28">
        <v>1</v>
      </c>
      <c r="B8" s="29"/>
      <c r="C8" s="30" t="s">
        <v>51</v>
      </c>
      <c r="D8" s="31"/>
      <c r="E8" s="32">
        <f>E12</f>
        <v>23.06750661764706</v>
      </c>
      <c r="F8" s="32">
        <f>F12</f>
        <v>23.05558431372549</v>
      </c>
      <c r="G8" s="32"/>
      <c r="H8" s="32">
        <f>4!F8/'П1.5'!E24*1000</f>
        <v>6.909482719607844</v>
      </c>
      <c r="I8" s="32">
        <f>H16-H17-H19+I12</f>
        <v>1.133767822719805</v>
      </c>
      <c r="J8" s="32">
        <f>J12</f>
        <v>54.8421052631579</v>
      </c>
      <c r="K8" s="32">
        <f>K12</f>
        <v>54.31578947368421</v>
      </c>
      <c r="L8" s="32"/>
      <c r="M8" s="32">
        <f>4!K8/'П1.5'!J24*1000</f>
        <v>30.878399999999996</v>
      </c>
      <c r="N8" s="32">
        <f>M16-M17-M19+N12</f>
        <v>16.739007073684206</v>
      </c>
    </row>
    <row r="9" spans="1:15" ht="15">
      <c r="A9" s="33" t="s">
        <v>45</v>
      </c>
      <c r="B9" s="29"/>
      <c r="C9" s="30" t="s">
        <v>52</v>
      </c>
      <c r="D9" s="31"/>
      <c r="E9" s="32"/>
      <c r="F9" s="32"/>
      <c r="G9" s="32"/>
      <c r="H9" s="32">
        <f>F16-F19</f>
        <v>6.897560415686275</v>
      </c>
      <c r="I9" s="32">
        <f>4!G13/'П1.5'!E24*1000</f>
        <v>1.1337678227198058</v>
      </c>
      <c r="J9" s="32"/>
      <c r="K9" s="32"/>
      <c r="L9" s="32"/>
      <c r="M9" s="32">
        <f>K16-K19</f>
        <v>30.457347368421054</v>
      </c>
      <c r="N9" s="32">
        <f>4!L13/'П1.5'!J24*1000</f>
        <v>16.633743915789466</v>
      </c>
      <c r="O9" s="34"/>
    </row>
    <row r="10" spans="1:14" ht="15">
      <c r="A10" s="33" t="s">
        <v>46</v>
      </c>
      <c r="B10" s="29"/>
      <c r="C10" s="30" t="s">
        <v>53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30">
      <c r="A11" s="28"/>
      <c r="B11" s="29"/>
      <c r="C11" s="30" t="s">
        <v>54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3"/>
      <c r="B12" s="29"/>
      <c r="C12" s="30" t="s">
        <v>55</v>
      </c>
      <c r="D12" s="31"/>
      <c r="E12" s="32">
        <f>F12+H12+I12</f>
        <v>23.06750661764706</v>
      </c>
      <c r="F12" s="32">
        <f>4!D16/'П1.5'!E24*1000</f>
        <v>23.05558431372549</v>
      </c>
      <c r="G12" s="32"/>
      <c r="H12" s="32">
        <f>4!F16/E24*1000</f>
        <v>0.011922303921568627</v>
      </c>
      <c r="I12" s="32">
        <f>4!G16/E24*1000</f>
        <v>0</v>
      </c>
      <c r="J12" s="32">
        <f>K12+M12+N12</f>
        <v>54.8421052631579</v>
      </c>
      <c r="K12" s="32">
        <f>4!I16/'П1.5'!J24*1000</f>
        <v>54.31578947368421</v>
      </c>
      <c r="L12" s="32"/>
      <c r="M12" s="32">
        <f>4!K16/J24*1000</f>
        <v>0.4210526315789474</v>
      </c>
      <c r="N12" s="32">
        <f>4!L16/J24*1000</f>
        <v>0.10526315789473685</v>
      </c>
    </row>
    <row r="13" spans="1:14" ht="15">
      <c r="A13" s="33" t="s">
        <v>56</v>
      </c>
      <c r="B13" s="29"/>
      <c r="C13" s="30" t="s">
        <v>57</v>
      </c>
      <c r="D13" s="31"/>
      <c r="E13" s="32">
        <f>F13+H13+I13</f>
        <v>1.1193430605328496</v>
      </c>
      <c r="F13" s="32">
        <f>4!D17/E24*1000</f>
        <v>0.42652830980392165</v>
      </c>
      <c r="G13" s="32"/>
      <c r="H13" s="32">
        <f>4!F17/E24*1000</f>
        <v>0.5990521517900002</v>
      </c>
      <c r="I13" s="32">
        <f>4!G17/E24*1000</f>
        <v>0.0937625989389278</v>
      </c>
      <c r="J13" s="32">
        <f>K13+M13+N13</f>
        <v>2.2522316927494734</v>
      </c>
      <c r="K13" s="32">
        <f>4!I17/J24*1000</f>
        <v>0.3910736842105263</v>
      </c>
      <c r="L13" s="32"/>
      <c r="M13" s="32">
        <f>4!K17/J24*1000</f>
        <v>1.2762350315789472</v>
      </c>
      <c r="N13" s="32">
        <f>4!L17/J24*1000</f>
        <v>0.58492297696</v>
      </c>
    </row>
    <row r="14" spans="1:14" ht="15">
      <c r="A14" s="33"/>
      <c r="B14" s="29"/>
      <c r="C14" s="30" t="s">
        <v>6</v>
      </c>
      <c r="D14" s="31"/>
      <c r="E14" s="32">
        <f>E13/E12*100</f>
        <v>4.8524666279992825</v>
      </c>
      <c r="F14" s="32">
        <f>F13/F8*100</f>
        <v>1.8500000000000003</v>
      </c>
      <c r="G14" s="32"/>
      <c r="H14" s="32">
        <f>H13/H8*100</f>
        <v>8.670000000000002</v>
      </c>
      <c r="I14" s="32">
        <f>I13/I8*100</f>
        <v>8.269999999999994</v>
      </c>
      <c r="J14" s="32">
        <f>J13/J12*100</f>
        <v>4.106756445512475</v>
      </c>
      <c r="K14" s="32">
        <f>K13/K8*100</f>
        <v>0.72</v>
      </c>
      <c r="L14" s="32"/>
      <c r="M14" s="32">
        <f>M13/M8*100</f>
        <v>4.13309961519686</v>
      </c>
      <c r="N14" s="32">
        <f>N13/N8*100</f>
        <v>3.494370809362829</v>
      </c>
    </row>
    <row r="15" spans="1:14" ht="30" customHeight="1">
      <c r="A15" s="28" t="s">
        <v>44</v>
      </c>
      <c r="B15" s="29"/>
      <c r="C15" s="30" t="s">
        <v>69</v>
      </c>
      <c r="D15" s="31"/>
      <c r="E15" s="32">
        <f>F15</f>
        <v>0.04166666666666667</v>
      </c>
      <c r="F15" s="32">
        <f>4!D19/'П1.5'!E24*1000</f>
        <v>0.04166666666666667</v>
      </c>
      <c r="G15" s="32"/>
      <c r="H15" s="32"/>
      <c r="I15" s="32"/>
      <c r="J15" s="32">
        <f>K15</f>
        <v>0.03789473684210526</v>
      </c>
      <c r="K15" s="32">
        <f>4!I19/'П1.5'!J24*1000</f>
        <v>0.03789473684210526</v>
      </c>
      <c r="L15" s="32"/>
      <c r="M15" s="32"/>
      <c r="N15" s="32"/>
    </row>
    <row r="16" spans="1:14" ht="15">
      <c r="A16" s="28" t="s">
        <v>58</v>
      </c>
      <c r="B16" s="29"/>
      <c r="C16" s="30" t="s">
        <v>35</v>
      </c>
      <c r="D16" s="31"/>
      <c r="E16" s="32">
        <f>E12-E13-E15</f>
        <v>21.906496890447542</v>
      </c>
      <c r="F16" s="32">
        <f>F12-F13-F15</f>
        <v>22.5873893372549</v>
      </c>
      <c r="G16" s="32"/>
      <c r="H16" s="32">
        <f>H8-H13</f>
        <v>6.310430567817844</v>
      </c>
      <c r="I16" s="32">
        <f>I8-I13</f>
        <v>1.0400052237808772</v>
      </c>
      <c r="J16" s="32">
        <f>J12-J13-J15</f>
        <v>52.55197883356632</v>
      </c>
      <c r="K16" s="32">
        <f>K12-K13-K15</f>
        <v>53.88682105263158</v>
      </c>
      <c r="L16" s="32"/>
      <c r="M16" s="32">
        <f>M8-M13</f>
        <v>29.60216496842105</v>
      </c>
      <c r="N16" s="32">
        <f>N8-N13</f>
        <v>16.154084096724205</v>
      </c>
    </row>
    <row r="17" spans="1:18" ht="72.75" customHeight="1">
      <c r="A17" s="28" t="s">
        <v>59</v>
      </c>
      <c r="B17" s="29"/>
      <c r="C17" s="30" t="s">
        <v>60</v>
      </c>
      <c r="D17" s="31"/>
      <c r="E17" s="32">
        <f>H17+I17</f>
        <v>3.339006449271074</v>
      </c>
      <c r="F17" s="32"/>
      <c r="G17" s="32"/>
      <c r="H17" s="32">
        <f>4!F21/E24*1000</f>
        <v>2.3350490196078426</v>
      </c>
      <c r="I17" s="32">
        <f>4!G21/'П1.5'!E24*1000</f>
        <v>1.0039574296632312</v>
      </c>
      <c r="J17" s="32">
        <f>M17+N17</f>
        <v>25.827768307250526</v>
      </c>
      <c r="K17" s="32"/>
      <c r="L17" s="32"/>
      <c r="M17" s="32">
        <f>4!K21/J24*1000</f>
        <v>9.705263157894738</v>
      </c>
      <c r="N17" s="32">
        <f>4!L21/'П1.5'!J24*1000</f>
        <v>16.12250514935579</v>
      </c>
      <c r="R17" s="25">
        <v>303</v>
      </c>
    </row>
    <row r="18" spans="1:14" ht="30">
      <c r="A18" s="28" t="s">
        <v>61</v>
      </c>
      <c r="B18" s="29"/>
      <c r="C18" s="30" t="s">
        <v>62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3" t="s">
        <v>63</v>
      </c>
      <c r="B19" s="29"/>
      <c r="C19" s="30" t="s">
        <v>64</v>
      </c>
      <c r="D19" s="31"/>
      <c r="E19" s="32">
        <f>F19+H19+I19</f>
        <v>18.567490441176467</v>
      </c>
      <c r="F19" s="32">
        <f>4!D26/E24*1000</f>
        <v>15.689828921568626</v>
      </c>
      <c r="G19" s="32"/>
      <c r="H19" s="32">
        <f>4!F26/E24*1000</f>
        <v>2.841613725490196</v>
      </c>
      <c r="I19" s="32">
        <f>4!G26/E24*1000</f>
        <v>0.03604779411764707</v>
      </c>
      <c r="J19" s="32">
        <f>K19+M19+N19</f>
        <v>26.72421052631579</v>
      </c>
      <c r="K19" s="32">
        <f>4!I26/J24*1000</f>
        <v>23.429473684210528</v>
      </c>
      <c r="L19" s="32"/>
      <c r="M19" s="32">
        <f>4!K26/J24*1000</f>
        <v>3.263157894736842</v>
      </c>
      <c r="N19" s="32">
        <f>4!L26/J24*1000</f>
        <v>0.031578947368421054</v>
      </c>
    </row>
    <row r="20" spans="5:14" ht="15">
      <c r="E20" s="40">
        <f>E8-E13-E17-E19-E15</f>
        <v>1.1796119636642288E-15</v>
      </c>
      <c r="F20" s="40">
        <f>F8-F13-F17-F19-H9-F15</f>
        <v>1.1796119636642288E-15</v>
      </c>
      <c r="G20" s="41"/>
      <c r="H20" s="40">
        <f>H8-H13-H17-H19-I9</f>
        <v>0</v>
      </c>
      <c r="I20" s="40">
        <f>I8-I13-I17-I19</f>
        <v>-1.0408340855860843E-15</v>
      </c>
      <c r="J20" s="40">
        <f>J8-J13-J17-J19-J15</f>
        <v>-5.551115123125783E-17</v>
      </c>
      <c r="K20" s="40">
        <f>K8-K13-K17-K19-M9-K15</f>
        <v>-5.551115123125783E-17</v>
      </c>
      <c r="L20" s="41"/>
      <c r="M20" s="40">
        <f>M8-M13-M17-M19-N9</f>
        <v>0</v>
      </c>
      <c r="N20" s="40">
        <f>N8-N13-N17-N19</f>
        <v>-4.7878367936959876E-15</v>
      </c>
    </row>
    <row r="21" spans="1:13" s="37" customFormat="1" ht="18">
      <c r="A21" s="35" t="s">
        <v>42</v>
      </c>
      <c r="B21" s="35"/>
      <c r="C21" s="35"/>
      <c r="D21" s="35"/>
      <c r="E21" s="36"/>
      <c r="I21" s="38"/>
      <c r="J21" s="38"/>
      <c r="K21" s="38"/>
      <c r="L21" s="38"/>
      <c r="M21" s="38"/>
    </row>
    <row r="22" spans="1:12" s="37" customFormat="1" ht="18">
      <c r="A22" s="35" t="s">
        <v>43</v>
      </c>
      <c r="B22" s="35"/>
      <c r="C22" s="35"/>
      <c r="D22" s="36"/>
      <c r="F22" s="38"/>
      <c r="G22" s="38"/>
      <c r="H22" s="38"/>
      <c r="I22" s="38"/>
      <c r="J22" s="38"/>
      <c r="K22" s="39" t="s">
        <v>65</v>
      </c>
      <c r="L22" s="39"/>
    </row>
    <row r="23" ht="15">
      <c r="G23" s="34"/>
    </row>
    <row r="24" spans="5:10" ht="15">
      <c r="E24" s="50">
        <v>4080</v>
      </c>
      <c r="J24" s="25">
        <v>4750</v>
      </c>
    </row>
    <row r="25" ht="15"/>
    <row r="26" ht="15"/>
  </sheetData>
  <sheetProtection/>
  <mergeCells count="6">
    <mergeCell ref="B7:D7"/>
    <mergeCell ref="A2:N2"/>
    <mergeCell ref="A5:A6"/>
    <mergeCell ref="B5:D6"/>
    <mergeCell ref="E5:I5"/>
    <mergeCell ref="J5:N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</dc:creator>
  <cp:keywords/>
  <dc:description/>
  <cp:lastModifiedBy>Евстигнеева Светлана Анатольевна</cp:lastModifiedBy>
  <cp:lastPrinted>2021-02-08T12:17:20Z</cp:lastPrinted>
  <dcterms:created xsi:type="dcterms:W3CDTF">1997-11-24T01:49:12Z</dcterms:created>
  <dcterms:modified xsi:type="dcterms:W3CDTF">2021-02-26T12:30:15Z</dcterms:modified>
  <cp:category/>
  <cp:version/>
  <cp:contentType/>
  <cp:contentStatus/>
</cp:coreProperties>
</file>