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0" sheetId="3" r:id="rId3"/>
    <sheet name="Численность15" sheetId="4" state="hidden" r:id="rId4"/>
  </sheets>
  <definedNames>
    <definedName name="_xlnm.Print_Titles" localSheetId="2">'ТоиР 2020'!$1:$2</definedName>
    <definedName name="_xlnm.Print_Area" localSheetId="1">'Свод 2016'!$A$1:$O$153</definedName>
    <definedName name="_xlnm.Print_Area" localSheetId="2">'ТоиР 2020'!$A$1:$K$1639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<sst xmlns="http://schemas.openxmlformats.org/spreadsheetml/2006/main" count="4149" uniqueCount="1412">
  <si>
    <r>
      <t>ТП-34 - ТП-33</t>
    </r>
    <r>
      <rPr>
        <sz val="9"/>
        <rFont val="Times New Roman"/>
        <family val="1"/>
      </rPr>
      <t>2</t>
    </r>
  </si>
  <si>
    <t>ТП-73 - ТП-56</t>
  </si>
  <si>
    <t>ТП-72 - ТП-71</t>
  </si>
  <si>
    <t>ТП-67 - ТП-71</t>
  </si>
  <si>
    <r>
      <t>ТП-40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ТП-40</t>
    </r>
    <r>
      <rPr>
        <sz val="9"/>
        <rFont val="Times New Roman"/>
        <family val="1"/>
      </rPr>
      <t>2</t>
    </r>
  </si>
  <si>
    <r>
      <t>ТП-20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ТП-22</t>
    </r>
    <r>
      <rPr>
        <sz val="9"/>
        <rFont val="Times New Roman"/>
        <family val="1"/>
      </rPr>
      <t>1</t>
    </r>
  </si>
  <si>
    <r>
      <t>ТП-20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ТП-21</t>
    </r>
    <r>
      <rPr>
        <sz val="9"/>
        <rFont val="Times New Roman"/>
        <family val="1"/>
      </rPr>
      <t>2</t>
    </r>
  </si>
  <si>
    <t>ГПП-1яч.3 - РП-2яч.16</t>
  </si>
  <si>
    <t>ААШВу(3х120)</t>
  </si>
  <si>
    <t>ГПП-1яч.41-РП-2яч.4</t>
  </si>
  <si>
    <r>
      <t>ТП-21 - ТП-22</t>
    </r>
    <r>
      <rPr>
        <vertAlign val="subscript"/>
        <sz val="11"/>
        <rFont val="Times New Roman"/>
        <family val="1"/>
      </rPr>
      <t>2</t>
    </r>
  </si>
  <si>
    <r>
      <t>ТП-47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ТП-45</t>
    </r>
    <r>
      <rPr>
        <sz val="9"/>
        <rFont val="Times New Roman"/>
        <family val="1"/>
      </rPr>
      <t>1</t>
    </r>
  </si>
  <si>
    <r>
      <t>ТП-47</t>
    </r>
    <r>
      <rPr>
        <sz val="9"/>
        <rFont val="Times New Roman"/>
        <family val="1"/>
      </rPr>
      <t>2</t>
    </r>
    <r>
      <rPr>
        <sz val="11"/>
        <rFont val="Times New Roman"/>
        <family val="1"/>
      </rPr>
      <t xml:space="preserve"> - ТП-45</t>
    </r>
    <r>
      <rPr>
        <sz val="9"/>
        <rFont val="Times New Roman"/>
        <family val="1"/>
      </rPr>
      <t>2</t>
    </r>
  </si>
  <si>
    <t xml:space="preserve">ААШВ(3х120) </t>
  </si>
  <si>
    <t>ТП-23 - ТП-24</t>
  </si>
  <si>
    <t>ТП-24 - ТП-25</t>
  </si>
  <si>
    <t>Воздушные ЛЭП-10кВ</t>
  </si>
  <si>
    <t>АС-70</t>
  </si>
  <si>
    <t>ВЛ-10кВ от яч.42 до СОП-2</t>
  </si>
  <si>
    <t>030772</t>
  </si>
  <si>
    <t>Опора ж/б   5шт</t>
  </si>
  <si>
    <t>Выключатели нагрузки</t>
  </si>
  <si>
    <t>ВН  ТП-55</t>
  </si>
  <si>
    <t>ВНА  ТП-66</t>
  </si>
  <si>
    <t>ВН  ТП-67</t>
  </si>
  <si>
    <t>ВН  ТП-68</t>
  </si>
  <si>
    <t>ВН  ТП-68"А"</t>
  </si>
  <si>
    <t>ВН  ТП-69</t>
  </si>
  <si>
    <t>ВН  ТП-70</t>
  </si>
  <si>
    <t>ВН  ТП-71</t>
  </si>
  <si>
    <t>ВН  ТП-72</t>
  </si>
  <si>
    <t>ВН  ТП-74</t>
  </si>
  <si>
    <t>ВН  ТП-75</t>
  </si>
  <si>
    <t>ВН  ТП-53</t>
  </si>
  <si>
    <t>ВН  ТП-52</t>
  </si>
  <si>
    <r>
      <t xml:space="preserve">ВН  ТП-76 </t>
    </r>
    <r>
      <rPr>
        <sz val="9"/>
        <rFont val="Times New Roman"/>
        <family val="1"/>
      </rPr>
      <t>т-1</t>
    </r>
  </si>
  <si>
    <r>
      <t xml:space="preserve">ВН  ТП-76 </t>
    </r>
    <r>
      <rPr>
        <sz val="9"/>
        <rFont val="Times New Roman"/>
        <family val="1"/>
      </rPr>
      <t>т-2</t>
    </r>
  </si>
  <si>
    <r>
      <t xml:space="preserve">ВН  ТП-77 </t>
    </r>
    <r>
      <rPr>
        <sz val="9"/>
        <rFont val="Times New Roman"/>
        <family val="1"/>
      </rPr>
      <t>т-1</t>
    </r>
  </si>
  <si>
    <r>
      <t xml:space="preserve">ВН  ТП-77 </t>
    </r>
    <r>
      <rPr>
        <sz val="9"/>
        <rFont val="Times New Roman"/>
        <family val="1"/>
      </rPr>
      <t>т-2</t>
    </r>
  </si>
  <si>
    <t>ВН  АЭК 500</t>
  </si>
  <si>
    <r>
      <t xml:space="preserve">ВН  ТП-90 </t>
    </r>
    <r>
      <rPr>
        <sz val="9"/>
        <rFont val="Times New Roman"/>
        <family val="1"/>
      </rPr>
      <t>т-1</t>
    </r>
  </si>
  <si>
    <r>
      <t xml:space="preserve">ВН  ТП-90 </t>
    </r>
    <r>
      <rPr>
        <sz val="9"/>
        <rFont val="Times New Roman"/>
        <family val="1"/>
      </rPr>
      <t>т-2</t>
    </r>
  </si>
  <si>
    <r>
      <t xml:space="preserve">ВН  ТП-91 </t>
    </r>
    <r>
      <rPr>
        <sz val="9"/>
        <rFont val="Times New Roman"/>
        <family val="1"/>
      </rPr>
      <t>т-1</t>
    </r>
  </si>
  <si>
    <r>
      <t xml:space="preserve">ВН  ТП-91 </t>
    </r>
    <r>
      <rPr>
        <sz val="9"/>
        <rFont val="Times New Roman"/>
        <family val="1"/>
      </rPr>
      <t>т-2</t>
    </r>
  </si>
  <si>
    <r>
      <t xml:space="preserve">ВН  ТП-92 </t>
    </r>
    <r>
      <rPr>
        <sz val="9"/>
        <rFont val="Times New Roman"/>
        <family val="1"/>
      </rPr>
      <t>т-1</t>
    </r>
  </si>
  <si>
    <r>
      <t xml:space="preserve">ВН  ТП-92 </t>
    </r>
    <r>
      <rPr>
        <sz val="9"/>
        <rFont val="Times New Roman"/>
        <family val="1"/>
      </rPr>
      <t>т-2</t>
    </r>
  </si>
  <si>
    <r>
      <t xml:space="preserve">ВН  ТП-93 </t>
    </r>
    <r>
      <rPr>
        <sz val="9"/>
        <rFont val="Times New Roman"/>
        <family val="1"/>
      </rPr>
      <t>т-1</t>
    </r>
  </si>
  <si>
    <r>
      <t xml:space="preserve">ВН  ТП-93 </t>
    </r>
    <r>
      <rPr>
        <sz val="9"/>
        <rFont val="Times New Roman"/>
        <family val="1"/>
      </rPr>
      <t>т-2</t>
    </r>
  </si>
  <si>
    <r>
      <t xml:space="preserve">ВН  ТП-94 </t>
    </r>
    <r>
      <rPr>
        <sz val="9"/>
        <rFont val="Times New Roman"/>
        <family val="1"/>
      </rPr>
      <t>т-1</t>
    </r>
  </si>
  <si>
    <r>
      <t xml:space="preserve">ВН  ТП-94 </t>
    </r>
    <r>
      <rPr>
        <sz val="9"/>
        <rFont val="Times New Roman"/>
        <family val="1"/>
      </rPr>
      <t>т-2</t>
    </r>
  </si>
  <si>
    <r>
      <t xml:space="preserve">ВН  ТП-95 </t>
    </r>
    <r>
      <rPr>
        <sz val="9"/>
        <rFont val="Times New Roman"/>
        <family val="1"/>
      </rPr>
      <t>т-1</t>
    </r>
  </si>
  <si>
    <r>
      <t xml:space="preserve">ВН  ТП-95 </t>
    </r>
    <r>
      <rPr>
        <sz val="9"/>
        <rFont val="Times New Roman"/>
        <family val="1"/>
      </rPr>
      <t>т-2</t>
    </r>
  </si>
  <si>
    <r>
      <t xml:space="preserve">ВН  ТП-96 </t>
    </r>
    <r>
      <rPr>
        <sz val="9"/>
        <rFont val="Times New Roman"/>
        <family val="1"/>
      </rPr>
      <t>т-1</t>
    </r>
  </si>
  <si>
    <r>
      <t xml:space="preserve">ВН  ТП-96 </t>
    </r>
    <r>
      <rPr>
        <sz val="9"/>
        <rFont val="Times New Roman"/>
        <family val="1"/>
      </rPr>
      <t>т-2</t>
    </r>
  </si>
  <si>
    <r>
      <t xml:space="preserve">ВН  ТП-97 </t>
    </r>
    <r>
      <rPr>
        <sz val="9"/>
        <rFont val="Times New Roman"/>
        <family val="1"/>
      </rPr>
      <t>т-1</t>
    </r>
  </si>
  <si>
    <r>
      <t xml:space="preserve">ВН  ТП-97 </t>
    </r>
    <r>
      <rPr>
        <sz val="9"/>
        <rFont val="Times New Roman"/>
        <family val="1"/>
      </rPr>
      <t>т-2</t>
    </r>
  </si>
  <si>
    <t>ВН  ТП-103</t>
  </si>
  <si>
    <t>ВН  ТП-111</t>
  </si>
  <si>
    <t>ВН  ТСН  ГПП-2</t>
  </si>
  <si>
    <t>ВН  ТП-73</t>
  </si>
  <si>
    <t>по12м</t>
  </si>
  <si>
    <t>Оборудование 0,4кВ   ТП-83</t>
  </si>
  <si>
    <t>Панель-1</t>
  </si>
  <si>
    <t>Разъединитель I=1000А</t>
  </si>
  <si>
    <t>Р1000</t>
  </si>
  <si>
    <t>Панель-2</t>
  </si>
  <si>
    <t>Рубильник с центр.</t>
  </si>
  <si>
    <t>приводом на I до 400А</t>
  </si>
  <si>
    <t>Панель-3</t>
  </si>
  <si>
    <t>Панель-4</t>
  </si>
  <si>
    <t>Панель-5</t>
  </si>
  <si>
    <t>Панель-6</t>
  </si>
  <si>
    <t>Осветительная арматура</t>
  </si>
  <si>
    <t>2 светильника с ЛН</t>
  </si>
  <si>
    <t>Осветительные сети</t>
  </si>
  <si>
    <t>групповой ЩО-6</t>
  </si>
  <si>
    <t>Пункт распред. На КПП-6</t>
  </si>
  <si>
    <t>Светильник ЛСО</t>
  </si>
  <si>
    <t>10 шт</t>
  </si>
  <si>
    <t>щит освещения</t>
  </si>
  <si>
    <t>воротами юж.проходной</t>
  </si>
  <si>
    <t>АЕ</t>
  </si>
  <si>
    <t>РУ 0,4кВ КТП-119</t>
  </si>
  <si>
    <t xml:space="preserve">Сборные шины </t>
  </si>
  <si>
    <t>20 м</t>
  </si>
  <si>
    <t>Сети заземления</t>
  </si>
  <si>
    <t>Автомат А 3144 500А</t>
  </si>
  <si>
    <t>Рубильник БВ-10 1000</t>
  </si>
  <si>
    <t>Рубильник БПВ-2 250/200</t>
  </si>
  <si>
    <t>5 шт</t>
  </si>
  <si>
    <t>Автомат ВА 57-35 250А</t>
  </si>
  <si>
    <t>Секц. аппарат ЯБПВУ</t>
  </si>
  <si>
    <t>Кабельные линии 0,4кВ</t>
  </si>
  <si>
    <t>Каб.ЛЭП от инженерного</t>
  </si>
  <si>
    <t>корпуса до ПТУ</t>
  </si>
  <si>
    <t>АСБ(3х120)+(1х35)</t>
  </si>
  <si>
    <t>Каб.ЛЭП от ПТУ до УПЦ</t>
  </si>
  <si>
    <t>АВВГ 4х95</t>
  </si>
  <si>
    <t>Каб.ЛЭП от ТП-102 до</t>
  </si>
  <si>
    <t>корпуса гл.метролога</t>
  </si>
  <si>
    <r>
      <t>ААБл(3х95) от ТП-102</t>
    </r>
    <r>
      <rPr>
        <sz val="8"/>
        <rFont val="Times New Roman"/>
        <family val="1"/>
      </rPr>
      <t>1</t>
    </r>
  </si>
  <si>
    <r>
      <t>АВВГ(4х95) от ТП-102</t>
    </r>
    <r>
      <rPr>
        <sz val="8"/>
        <rFont val="Times New Roman"/>
        <family val="1"/>
      </rPr>
      <t>1</t>
    </r>
  </si>
  <si>
    <t>Автомат А-3144</t>
  </si>
  <si>
    <t>400А</t>
  </si>
  <si>
    <t>Воздушные линии охранного и наружного освещения</t>
  </si>
  <si>
    <t>кабель АВВГ 4х25</t>
  </si>
  <si>
    <t>провод А (1х25)</t>
  </si>
  <si>
    <t>кабель ВВГ 3х1,5</t>
  </si>
  <si>
    <t>светильник ЖКУ-100</t>
  </si>
  <si>
    <t>лампа SON 100Вт</t>
  </si>
  <si>
    <t>заземление</t>
  </si>
  <si>
    <t>Линия №2 на ж/б опорах</t>
  </si>
  <si>
    <t>кабель АВВГ 4х50</t>
  </si>
  <si>
    <t>4 км</t>
  </si>
  <si>
    <t>80 м</t>
  </si>
  <si>
    <t>640 м</t>
  </si>
  <si>
    <t>Линия №3 на ж/б опорах</t>
  </si>
  <si>
    <t>200 м</t>
  </si>
  <si>
    <t>6,5 км</t>
  </si>
  <si>
    <t>118 м</t>
  </si>
  <si>
    <t>906,5 м</t>
  </si>
  <si>
    <t>кабель  СИП 2х16</t>
  </si>
  <si>
    <t>160м</t>
  </si>
  <si>
    <t>автомат  АЕК 16А</t>
  </si>
  <si>
    <t>кабель АВВГ 4х4</t>
  </si>
  <si>
    <t>80м</t>
  </si>
  <si>
    <t>от "Альфа-Лаваль" до постовой вышки №4"б"</t>
  </si>
  <si>
    <t>Линия №34     на ж/б опорах</t>
  </si>
  <si>
    <r>
      <t>ГПП-2 яч.№42</t>
    </r>
    <r>
      <rPr>
        <sz val="11"/>
        <rFont val="Times New Roman"/>
        <family val="1"/>
      </rPr>
      <t>-</t>
    </r>
    <r>
      <rPr>
        <sz val="9"/>
        <rFont val="Times New Roman"/>
        <family val="1"/>
      </rPr>
      <t xml:space="preserve">опора№1                </t>
    </r>
    <r>
      <rPr>
        <sz val="11"/>
        <rFont val="Times New Roman"/>
        <family val="1"/>
      </rPr>
      <t>КТП-400</t>
    </r>
  </si>
  <si>
    <t>38916</t>
  </si>
  <si>
    <t>кабель АВВГ 4х70</t>
  </si>
  <si>
    <t>550 м</t>
  </si>
  <si>
    <t>4,8 км</t>
  </si>
  <si>
    <t>168 м</t>
  </si>
  <si>
    <t>1256 м</t>
  </si>
  <si>
    <t>кабель АВВГ 4х95</t>
  </si>
  <si>
    <t>40 м</t>
  </si>
  <si>
    <t>4,5 км</t>
  </si>
  <si>
    <t>106 м</t>
  </si>
  <si>
    <t>862 м</t>
  </si>
  <si>
    <t>50 м</t>
  </si>
  <si>
    <t>13 шт</t>
  </si>
  <si>
    <t>кабель АВВГ 4х16</t>
  </si>
  <si>
    <t>100 м</t>
  </si>
  <si>
    <t>1,5 км</t>
  </si>
  <si>
    <t>26 м</t>
  </si>
  <si>
    <t>262 м</t>
  </si>
  <si>
    <t>Линия №7 на ж/б опорах</t>
  </si>
  <si>
    <t>330 м</t>
  </si>
  <si>
    <t>22 м</t>
  </si>
  <si>
    <t>светильник ЖКУ-250</t>
  </si>
  <si>
    <t>лампа ДРЛ-250</t>
  </si>
  <si>
    <t>234 м</t>
  </si>
  <si>
    <t>Линия №8 на ж/б опорах</t>
  </si>
  <si>
    <t>600 м</t>
  </si>
  <si>
    <t>38 м</t>
  </si>
  <si>
    <t>224,5 м</t>
  </si>
  <si>
    <t>провод А (1х16)</t>
  </si>
  <si>
    <t>12 шт</t>
  </si>
  <si>
    <t>Линия №10на ж/б опорах</t>
  </si>
  <si>
    <t>провод А (1х50)</t>
  </si>
  <si>
    <t>8,5 км</t>
  </si>
  <si>
    <t>162 м</t>
  </si>
  <si>
    <t>889,5 м</t>
  </si>
  <si>
    <t>90 м</t>
  </si>
  <si>
    <t>Линия №12 на ж/б опорах</t>
  </si>
  <si>
    <t>1 км</t>
  </si>
  <si>
    <t>18 м</t>
  </si>
  <si>
    <t>9 шт</t>
  </si>
  <si>
    <t>206 м</t>
  </si>
  <si>
    <t>кабель АВВГ 4х10</t>
  </si>
  <si>
    <t>150 м</t>
  </si>
  <si>
    <t>1,15 км</t>
  </si>
  <si>
    <t>Линия №15 на ж/б опорах</t>
  </si>
  <si>
    <t>Линия №16 на ж/б опорах</t>
  </si>
  <si>
    <t>Линия №17 на ж/б опорах</t>
  </si>
  <si>
    <t>Линия №18 на ж/б опорах</t>
  </si>
  <si>
    <t>15 шт</t>
  </si>
  <si>
    <t>Линия №19 на ж/б опорах</t>
  </si>
  <si>
    <t>Линия №20 на ж/б опорах</t>
  </si>
  <si>
    <t>Линия №21 на ж/б опорах</t>
  </si>
  <si>
    <t>6 шт</t>
  </si>
  <si>
    <t>яч.№36 - ТП-19</t>
  </si>
  <si>
    <t>яч.№26 - ТП-16</t>
  </si>
  <si>
    <t>яч.№26 - ТП-17</t>
  </si>
  <si>
    <t>яч.№11 - ТП-18</t>
  </si>
  <si>
    <t>прожектор 250Вт</t>
  </si>
  <si>
    <t>50 шт</t>
  </si>
  <si>
    <t>3 шт</t>
  </si>
  <si>
    <t>от корпуса№3 вокруг корпуса №5, вдоль ЦВЗТ, корп. складов, склада ОСП, корпуса№4</t>
  </si>
  <si>
    <t>от корпуса №3 вдоль администр.здания, инж.корпуса, эксперим. цеха</t>
  </si>
  <si>
    <t>50шт + 3пр.</t>
  </si>
  <si>
    <t>55 шт</t>
  </si>
  <si>
    <t>55шт + 5пр.</t>
  </si>
  <si>
    <t>Линия №4А на ж/б опорах</t>
  </si>
  <si>
    <r>
      <t xml:space="preserve">Линия №4 </t>
    </r>
    <r>
      <rPr>
        <sz val="9"/>
        <rFont val="Times New Roman"/>
        <family val="1"/>
      </rPr>
      <t>на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ж/б опорах</t>
    </r>
  </si>
  <si>
    <t>43 шт</t>
  </si>
  <si>
    <t>47 шт</t>
  </si>
  <si>
    <t>47шт +1пр.</t>
  </si>
  <si>
    <t>лампа индукцон. 120Вт</t>
  </si>
  <si>
    <t>от экспер.цеха (вх. тамбур) освещ.дороги от остановки ППС до зд.з/управления</t>
  </si>
  <si>
    <t>74 шт</t>
  </si>
  <si>
    <t>28 шт</t>
  </si>
  <si>
    <t>46 шт</t>
  </si>
  <si>
    <t>4 шт</t>
  </si>
  <si>
    <t>74шт + 1пр.</t>
  </si>
  <si>
    <t xml:space="preserve">от Юж. проходной №8 (помещ. нач. караула) до КПП№1, освещ.дороги </t>
  </si>
  <si>
    <t>144/0/36</t>
  </si>
  <si>
    <t>108/12/6</t>
  </si>
  <si>
    <t>56 шт</t>
  </si>
  <si>
    <t>8 шт</t>
  </si>
  <si>
    <t>шт</t>
  </si>
  <si>
    <t>25 шт</t>
  </si>
  <si>
    <t>от КПП№7б до КПП№6 до Юж. Проходной №8</t>
  </si>
  <si>
    <t>33 шт</t>
  </si>
  <si>
    <t>33шт+10пр.</t>
  </si>
  <si>
    <t>от Пост.вышка №6б до ГПП-2</t>
  </si>
  <si>
    <t>провод СИП 4х16</t>
  </si>
  <si>
    <t xml:space="preserve">от корп.№2 вокруг корпусов №1,2 </t>
  </si>
  <si>
    <t>0,5 км</t>
  </si>
  <si>
    <t>74шт</t>
  </si>
  <si>
    <t>18 шт</t>
  </si>
  <si>
    <t>2 шт</t>
  </si>
  <si>
    <t>от НОВ№4 (щит оператора) вокруг склада сырых песков</t>
  </si>
  <si>
    <t>от мастерских ПЛ-81 мастерские, ПЛ-81, ФОК</t>
  </si>
  <si>
    <t>13шт+1пр.</t>
  </si>
  <si>
    <t>от Насосной 2-го подъема</t>
  </si>
  <si>
    <t>от СОП№2</t>
  </si>
  <si>
    <t>Линия №19А на ж/б опорах</t>
  </si>
  <si>
    <t>от щитовой мазутослива</t>
  </si>
  <si>
    <t>Линия №22 на ж/б опорах</t>
  </si>
  <si>
    <t>от СОП№1</t>
  </si>
  <si>
    <t>Линия №23 на ж/б опорах</t>
  </si>
  <si>
    <t>Линия №24 на ж/б опорах</t>
  </si>
  <si>
    <t>от Мазутонасосной</t>
  </si>
  <si>
    <t>Линия №25 на ж/б опорах</t>
  </si>
  <si>
    <t>от Котельной №1</t>
  </si>
  <si>
    <t>Линия №26 на ж/б опорах</t>
  </si>
  <si>
    <t>от Паровой котельной</t>
  </si>
  <si>
    <t>Линия №27 на ж/б опорах</t>
  </si>
  <si>
    <t>от ГПП-2</t>
  </si>
  <si>
    <t>Линия №28 на ж/б опорах</t>
  </si>
  <si>
    <t>Линия №29 на ж/б опорах</t>
  </si>
  <si>
    <t>от склада масел и химикатов</t>
  </si>
  <si>
    <t>Линия №30 на ж/б опорах</t>
  </si>
  <si>
    <t>от склада УОиК</t>
  </si>
  <si>
    <t>Линия №31 на ж/б опорах</t>
  </si>
  <si>
    <t>Линия №32 на ж/б опорах</t>
  </si>
  <si>
    <t>Линия №33 на ж/б опорах</t>
  </si>
  <si>
    <t>Линия №33А на ж/б опорах</t>
  </si>
  <si>
    <t>от Участка метал. Отходов</t>
  </si>
  <si>
    <t>вдоль стоянки велосипедов</t>
  </si>
  <si>
    <t>0,2 км</t>
  </si>
  <si>
    <t>10 м</t>
  </si>
  <si>
    <t>60 м</t>
  </si>
  <si>
    <t>240 м</t>
  </si>
  <si>
    <t>от Пост.вышки №6, периметр ОАО "ЗМЗ"</t>
  </si>
  <si>
    <t>1,6 км</t>
  </si>
  <si>
    <t>от СОП№2 по периметру отстойников</t>
  </si>
  <si>
    <t>0,8 км</t>
  </si>
  <si>
    <t>400 м</t>
  </si>
  <si>
    <t xml:space="preserve">4 шт </t>
  </si>
  <si>
    <t>276 м</t>
  </si>
  <si>
    <t>30 м</t>
  </si>
  <si>
    <t>0,1 км</t>
  </si>
  <si>
    <t>170 м</t>
  </si>
  <si>
    <t>450 м</t>
  </si>
  <si>
    <t>35 м</t>
  </si>
  <si>
    <t>кабель ВВГ 4х6</t>
  </si>
  <si>
    <t>120 м</t>
  </si>
  <si>
    <t>160 м</t>
  </si>
  <si>
    <t>110 м</t>
  </si>
  <si>
    <t>от линии №10</t>
  </si>
  <si>
    <t>кабель ВВГ 3х4</t>
  </si>
  <si>
    <t>270 м</t>
  </si>
  <si>
    <t>0,3 км</t>
  </si>
  <si>
    <t>5 пр.</t>
  </si>
  <si>
    <t>Погруз. площадка №1</t>
  </si>
  <si>
    <t>от насосной буф. емкостей Погруз. площадка №2</t>
  </si>
  <si>
    <t>350 м</t>
  </si>
  <si>
    <t>2 пр.</t>
  </si>
  <si>
    <t>3 пр.</t>
  </si>
  <si>
    <t>70 м</t>
  </si>
  <si>
    <t>140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</si>
  <si>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</si>
  <si>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</si>
  <si>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</si>
  <si>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</si>
  <si>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</si>
  <si>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</si>
  <si>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</si>
  <si>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</si>
  <si>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</si>
  <si>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</si>
  <si>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</si>
  <si>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</si>
  <si>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</si>
  <si>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</si>
  <si>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</si>
  <si>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</si>
  <si>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</si>
  <si>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</si>
  <si>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</si>
  <si>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</si>
  <si>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</si>
  <si>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</si>
  <si>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</si>
  <si>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</si>
  <si>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</si>
  <si>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</si>
  <si>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</si>
  <si>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</si>
  <si>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</si>
  <si>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</si>
  <si>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</si>
  <si>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</si>
  <si>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</si>
  <si>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</si>
  <si>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</si>
  <si>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</si>
  <si>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</si>
  <si>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</si>
  <si>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</si>
  <si>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</si>
  <si>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</si>
  <si>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 xml:space="preserve"> </t>
  </si>
  <si>
    <t>ГПП2 Яч.№3 - ТП-39</t>
  </si>
  <si>
    <t>ГПП2 Яч.№49-РП-8 яч.№6</t>
  </si>
  <si>
    <t>ГПП-1 Яч.№8 - ТП-21т-2</t>
  </si>
  <si>
    <r>
      <t>ГПП-1 ТП-21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ТП-20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</si>
  <si>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t>/ /12</t>
  </si>
  <si>
    <t>396/12/0</t>
  </si>
  <si>
    <t>72/12/0</t>
  </si>
  <si>
    <t>144/0/12</t>
  </si>
  <si>
    <t>72/18/6</t>
  </si>
  <si>
    <r>
      <t>ГПП-1 КНТП-33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-КНТП-32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(яч.16)</t>
    </r>
  </si>
  <si>
    <r>
      <t>ГПП-1 Яч.№17 - КНТП-25</t>
    </r>
    <r>
      <rPr>
        <vertAlign val="subscript"/>
        <sz val="10"/>
        <rFont val="Times New Roman"/>
        <family val="1"/>
      </rPr>
      <t>1</t>
    </r>
  </si>
  <si>
    <t>ГПП-1 Яч.№25 - ТП-111</t>
  </si>
  <si>
    <t>ГПП-1 Яч.№25 - ТП-6</t>
  </si>
  <si>
    <t>ГПП-1 Яч.№27 - ТП-30 т-1</t>
  </si>
  <si>
    <r>
      <t>ГПП-1 ТП-30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ТП-28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(яч27)</t>
    </r>
  </si>
  <si>
    <r>
      <t>ГПП-1 Яч.№31 - ТП-25</t>
    </r>
    <r>
      <rPr>
        <vertAlign val="subscript"/>
        <sz val="10"/>
        <rFont val="Times New Roman"/>
        <family val="1"/>
      </rPr>
      <t>2</t>
    </r>
  </si>
  <si>
    <r>
      <t>ГПП-1 ТП-25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ТП-22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(яч31)</t>
    </r>
  </si>
  <si>
    <t>ГПП-1 Яч.№39 - КНТП-34</t>
  </si>
  <si>
    <r>
      <t>ГПП-1 Яч.№39 - КНТП-24</t>
    </r>
    <r>
      <rPr>
        <vertAlign val="subscript"/>
        <sz val="10"/>
        <rFont val="Times New Roman"/>
        <family val="1"/>
      </rPr>
      <t>1</t>
    </r>
  </si>
  <si>
    <t>ГПП-2 Яч.№20 - ТП-94т-2</t>
  </si>
  <si>
    <t>ГПП-2  Яч.№25 - ТП-92т-2</t>
  </si>
  <si>
    <t>ГПП-2  Яч.№27 - ТП-72</t>
  </si>
  <si>
    <t>ГПП-2 ТП-72 - ТП-70 (яч.27)</t>
  </si>
  <si>
    <t>ГПП-2  Яч.№28 - ТП-66</t>
  </si>
  <si>
    <t>ГПП-2 ТП-66 - ТП-69 (яч.28)</t>
  </si>
  <si>
    <t>ГПП-2  Яч.№37 - ТП-95т-2</t>
  </si>
  <si>
    <r>
      <t>ГПП-2 ТП-95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ТП-96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(яч.37)</t>
    </r>
  </si>
  <si>
    <t>ГПП-2  Яч№41 - ТП-67</t>
  </si>
  <si>
    <t>ГПП-2  Яч.№41 - ТП-35</t>
  </si>
  <si>
    <t>ГПП-2  ТП-67 - ТП-68 (яч.41)</t>
  </si>
  <si>
    <t>ГПП-2  Яч.№43  - ТП-71</t>
  </si>
  <si>
    <r>
      <t>ГПП-2  ТП-36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ТП-37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(яч.57)</t>
    </r>
  </si>
  <si>
    <t>ГПП-2  Яч.№64 - ТП-92т-1</t>
  </si>
  <si>
    <t>3г/12/6</t>
  </si>
  <si>
    <r>
      <t>ГПП-2  ТП-92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ТП-90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(яч.64)</t>
    </r>
  </si>
  <si>
    <t>РП-1 Яч.№19 - ТП-5</t>
  </si>
  <si>
    <t>РП-2 Яч.№17 - ТП-77 т-1</t>
  </si>
  <si>
    <r>
      <t>РП-2 ТП-76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(яч.5)</t>
    </r>
  </si>
  <si>
    <t>ГПП-1 Яч.№6 - КНТП-27т-2</t>
  </si>
  <si>
    <t>ГПП-1 Яч.№6 - КНТП-32т-2</t>
  </si>
  <si>
    <r>
      <t>ГПП-1 Яч.№14 - ТП-28</t>
    </r>
    <r>
      <rPr>
        <vertAlign val="subscript"/>
        <sz val="10"/>
        <rFont val="Times New Roman"/>
        <family val="1"/>
      </rPr>
      <t>1</t>
    </r>
  </si>
  <si>
    <r>
      <t>ГПП-1 ТП-28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ТП-27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(яч.14)</t>
    </r>
  </si>
  <si>
    <r>
      <t>ГПП-1 Яч.№16 - КНТП-33</t>
    </r>
    <r>
      <rPr>
        <vertAlign val="subscript"/>
        <sz val="10"/>
        <rFont val="Times New Roman"/>
        <family val="1"/>
      </rPr>
      <t>1</t>
    </r>
  </si>
  <si>
    <t>ГПП-1 Яч.№19 - ТП-23т-1</t>
  </si>
  <si>
    <t>ГПП-1 Яч.№36-КНТП-33т-2</t>
  </si>
  <si>
    <t>ГПП-1 Яч.№38-КНТП-23т-2</t>
  </si>
  <si>
    <t>ГПП-2 Яч.№4 - ТП-37т-2</t>
  </si>
  <si>
    <r>
      <t>ГПП-2 ТП-37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ТП-36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(яч.4)</t>
    </r>
  </si>
  <si>
    <r>
      <t>ГПП-2 ТП-37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ТП-30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(яч.4)</t>
    </r>
  </si>
  <si>
    <r>
      <t>ГПП-2 ТП-94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ТП-93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(яч..20)</t>
    </r>
  </si>
  <si>
    <t>ГПП-2 Яч.№32 - ТП-94т-1</t>
  </si>
  <si>
    <r>
      <t>ГПП-2 ТП-94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ТП-93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(яч.32)</t>
    </r>
  </si>
  <si>
    <t>ГПП-2 Яч.№51 - ТП-95т-1</t>
  </si>
  <si>
    <r>
      <t>ГПП-2 ТП-95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ТП-96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(яч..51)</t>
    </r>
  </si>
  <si>
    <r>
      <t>ГПП-2 ТП-96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ТП-97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(яч.51)</t>
    </r>
  </si>
  <si>
    <r>
      <t>ГПП-2 Яч.№57 - ТП-36</t>
    </r>
    <r>
      <rPr>
        <vertAlign val="subscript"/>
        <sz val="10"/>
        <rFont val="Times New Roman"/>
        <family val="1"/>
      </rPr>
      <t>1</t>
    </r>
  </si>
  <si>
    <r>
      <t>ГПП-2 ТП-92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ТП-91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(яч.64)</t>
    </r>
  </si>
  <si>
    <t>ГПП-1 Яч.№9 - ТП-9</t>
  </si>
  <si>
    <t>ГПП-1 Яч.37 - КНТП-7</t>
  </si>
  <si>
    <t>ГПП-1 КНТП-7 - КНТП-8 (яч.37)</t>
  </si>
  <si>
    <t>ГПП-2 Яч.№33 - ТП-103</t>
  </si>
  <si>
    <t>ТП-115/1  (ЦВКиОС)</t>
  </si>
  <si>
    <t>ТП-115/2 (ЦВКиОС)</t>
  </si>
  <si>
    <r>
      <t>РП-8 Яч.№8 - ТП-113</t>
    </r>
    <r>
      <rPr>
        <vertAlign val="subscript"/>
        <sz val="10"/>
        <rFont val="Times New Roman"/>
        <family val="1"/>
      </rPr>
      <t>1</t>
    </r>
  </si>
  <si>
    <r>
      <t>РП-8 ТП-113</t>
    </r>
    <r>
      <rPr>
        <vertAlign val="subscript"/>
        <sz val="10"/>
        <rFont val="Terminal"/>
        <family val="3"/>
      </rPr>
      <t>1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</si>
  <si>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r>
      <t>РП-8 Яч.№11 - ТП-114</t>
    </r>
    <r>
      <rPr>
        <vertAlign val="subscript"/>
        <sz val="10"/>
        <rFont val="Times New Roman"/>
        <family val="1"/>
      </rPr>
      <t>1</t>
    </r>
  </si>
  <si>
    <r>
      <t>РП- 8 Яч.№17 - ТП-113</t>
    </r>
    <r>
      <rPr>
        <vertAlign val="subscript"/>
        <sz val="10"/>
        <rFont val="Times New Roman"/>
        <family val="1"/>
      </rPr>
      <t>2</t>
    </r>
  </si>
  <si>
    <r>
      <t>РП-8 ТП-113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(яч.17)</t>
    </r>
  </si>
  <si>
    <r>
      <t>РП-8 Яч.№22 - ТП-114</t>
    </r>
    <r>
      <rPr>
        <vertAlign val="subscript"/>
        <sz val="10"/>
        <rFont val="Times New Roman"/>
        <family val="1"/>
      </rPr>
      <t>2</t>
    </r>
  </si>
  <si>
    <r>
      <t>РП-8 Яч.№2 - ТП-118</t>
    </r>
    <r>
      <rPr>
        <vertAlign val="subscript"/>
        <sz val="10"/>
        <rFont val="Times New Roman"/>
        <family val="1"/>
      </rPr>
      <t>1</t>
    </r>
  </si>
  <si>
    <r>
      <t>РП-8 Яч.№26 - ТП-118</t>
    </r>
    <r>
      <rPr>
        <vertAlign val="subscript"/>
        <sz val="10"/>
        <rFont val="Times New Roman"/>
        <family val="1"/>
      </rPr>
      <t>2</t>
    </r>
  </si>
  <si>
    <t xml:space="preserve">ГПП2 Яч.№45-РП-8 яч.№20 </t>
  </si>
  <si>
    <t>ГПП-1 Яч.№28 - ТП-73</t>
  </si>
  <si>
    <t>ГПП-2 Яч.№12 - ТП-46т-1</t>
  </si>
  <si>
    <t>ГПП-2 Яч.№56 - ТП-46т-2</t>
  </si>
  <si>
    <r>
      <t xml:space="preserve">РП-5 Яч.№1 - </t>
    </r>
    <r>
      <rPr>
        <sz val="10"/>
        <rFont val="Times New Roman"/>
        <family val="1"/>
      </rPr>
      <t>ТП-102</t>
    </r>
    <r>
      <rPr>
        <sz val="9"/>
        <rFont val="Times New Roman"/>
        <family val="1"/>
      </rPr>
      <t>т-2</t>
    </r>
  </si>
  <si>
    <r>
      <t xml:space="preserve">РП-5 Яч.№15- </t>
    </r>
    <r>
      <rPr>
        <sz val="10"/>
        <rFont val="Times New Roman"/>
        <family val="1"/>
      </rPr>
      <t>ТП-102</t>
    </r>
    <r>
      <rPr>
        <sz val="9"/>
        <rFont val="Times New Roman"/>
        <family val="1"/>
      </rPr>
      <t>т-1</t>
    </r>
  </si>
  <si>
    <r>
      <t>ГПП-2 Яч.№10 - ТП-49</t>
    </r>
    <r>
      <rPr>
        <vertAlign val="subscript"/>
        <sz val="10"/>
        <rFont val="Times New Roman"/>
        <family val="1"/>
      </rPr>
      <t>2</t>
    </r>
  </si>
  <si>
    <r>
      <t>ГПП-2 ТП-49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ТП-48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(яч.10)</t>
    </r>
  </si>
  <si>
    <r>
      <t>ГПП-2 ТП-46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ТП-45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(яч.12)</t>
    </r>
  </si>
  <si>
    <r>
      <t>ГПП-2 ТП-46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ТП-44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(яч.12)</t>
    </r>
  </si>
  <si>
    <t>ГПП-2 Яч.№13-РП-3яч.№12</t>
  </si>
  <si>
    <t>ГПП-2 Яч.№40 - ТП-49т-1</t>
  </si>
  <si>
    <r>
      <t>ГПП-2 ТП-49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ТП-48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(яч.40)</t>
    </r>
  </si>
  <si>
    <r>
      <t>ГПП-2 ТП-46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ТП-45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(яч.56)</t>
    </r>
  </si>
  <si>
    <r>
      <t>ГПП-2 ТП-46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ТП-44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(яч.56)</t>
    </r>
  </si>
  <si>
    <t>ГПП-2 Яч.№60-РП-3яч.№17</t>
  </si>
  <si>
    <t>ГПП-2 Яч.№5 - печь №16</t>
  </si>
  <si>
    <t>РП-3 Яч.№1 - КНТП-43</t>
  </si>
  <si>
    <r>
      <t>РП-3 Яч.№2 - КНТП-41</t>
    </r>
    <r>
      <rPr>
        <vertAlign val="subscript"/>
        <sz val="10"/>
        <rFont val="Times New Roman"/>
        <family val="1"/>
      </rPr>
      <t>2</t>
    </r>
  </si>
  <si>
    <r>
      <t>РП-3  КНТП-41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КНТП-40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(яч.2)</t>
    </r>
  </si>
  <si>
    <t>РП-3 Яч.№4 - яч.№27</t>
  </si>
  <si>
    <t>РП-3 Яч.№5 - ИАТ-2,5 №1</t>
  </si>
  <si>
    <t>РП-3 Яч.№6 - ИАТ-2,5 №2</t>
  </si>
  <si>
    <t>РП-3 Яч.№7 - ИАТ-2,5 №3</t>
  </si>
  <si>
    <t>РП-3 Яч.№8 - ИАТ-2,5 №4</t>
  </si>
  <si>
    <t>РП-3 Яч.№9 - ИАТ-2,5 №5</t>
  </si>
  <si>
    <t>РП-3 Яч.№10-ИАТ-2,5 №6</t>
  </si>
  <si>
    <r>
      <t>РП-3 Яч.№11 - КНТП-47</t>
    </r>
    <r>
      <rPr>
        <vertAlign val="subscript"/>
        <sz val="10"/>
        <rFont val="Times New Roman"/>
        <family val="1"/>
      </rPr>
      <t>1</t>
    </r>
  </si>
  <si>
    <r>
      <t>РП-3 Яч.№18 - КНТП-47</t>
    </r>
    <r>
      <rPr>
        <vertAlign val="subscript"/>
        <sz val="10"/>
        <rFont val="Times New Roman"/>
        <family val="1"/>
      </rPr>
      <t>2</t>
    </r>
  </si>
  <si>
    <t>РП-3 Яч.№20-ИАТ-2,5 №7</t>
  </si>
  <si>
    <t>РП-3 Яч.№21-ИАТ-2,5 №8</t>
  </si>
  <si>
    <t>РП-3 Яч.№22-ИАТ-2,5 №9</t>
  </si>
  <si>
    <t>РП-3 Яч.№24-ИАТ-2,5 №11</t>
  </si>
  <si>
    <t>РП-3 Яч.№25-ИАТ-2,5 №12</t>
  </si>
  <si>
    <t>РП-3 Яч.№28-ИАТ-2,5 №13</t>
  </si>
  <si>
    <r>
      <t>РП-3 Яч.№29 - КНТП-41</t>
    </r>
    <r>
      <rPr>
        <vertAlign val="subscript"/>
        <sz val="10"/>
        <rFont val="Times New Roman"/>
        <family val="1"/>
      </rPr>
      <t>1</t>
    </r>
  </si>
  <si>
    <r>
      <t>РП-3 КНТП-41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КНТП-40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(яч.29)</t>
    </r>
  </si>
  <si>
    <t>РП-3 Яч.№30 - КНТП-42</t>
  </si>
  <si>
    <t>РП-1 Яч.№1 - ТП-2</t>
  </si>
  <si>
    <t>РП-1 Яч.№3 - ТП-14</t>
  </si>
  <si>
    <t>РП-1 ТП-14 - ТП-15 (яч.3)</t>
  </si>
  <si>
    <t>РП-1 ТП-15 - ТП-79 (яч.3)</t>
  </si>
  <si>
    <t>РП-1 Яч.№4 - ТП-1</t>
  </si>
  <si>
    <t>180/36/12</t>
  </si>
  <si>
    <t>РП-1 Яч.№6 - ТП-13</t>
  </si>
  <si>
    <t>РП-1 ТП-13 - ТП-12 (яч.6)</t>
  </si>
  <si>
    <t>РП-1 Яч.№7 - ТП-3"А"</t>
  </si>
  <si>
    <t>РП-1 Яч.№14 - ТП-3</t>
  </si>
  <si>
    <t>РП-1 Яч.№15 - ТП-4</t>
  </si>
  <si>
    <t>РП-1 Яч.№20 - ТП-10</t>
  </si>
  <si>
    <t>РП-1 ТП-10 - ТП-11 (яч.10)</t>
  </si>
  <si>
    <t>РП-2 Яч.№1  - АЭК-500</t>
  </si>
  <si>
    <t>РП-3 Яч.№19 - ИАТ-2,5 №0</t>
  </si>
  <si>
    <t>РП-3 Яч.№23 - ИАТ-2,5 №10</t>
  </si>
  <si>
    <t>РП-6 Яч.№1  - РУ печи№22</t>
  </si>
  <si>
    <t>РП-6 Яч.№3 - РУ печи№23</t>
  </si>
  <si>
    <t>РП-6 Яч.№13 - РУ печи№24</t>
  </si>
  <si>
    <t>РП-6 Яч.№15 - РУ печи№25</t>
  </si>
  <si>
    <t>РП-7 Яч.№4 - ТП-84</t>
  </si>
  <si>
    <t>Ячейка №1а</t>
  </si>
  <si>
    <t>Яч.№41 - РП-2 яч.№4</t>
  </si>
  <si>
    <t>Яч.№3 - РП-2 яч.№16</t>
  </si>
  <si>
    <t>Яч.№4 - ТП-119 т-1</t>
  </si>
  <si>
    <t>Яч.№17 - ТП-119 т-2</t>
  </si>
  <si>
    <t>5 м</t>
  </si>
  <si>
    <t>ШР-1</t>
  </si>
  <si>
    <t>Вводной автомат 400А</t>
  </si>
  <si>
    <t>Автомат 100А</t>
  </si>
  <si>
    <t>счетчик эл. энергии</t>
  </si>
  <si>
    <t xml:space="preserve">кабель АВВГ 4х50 </t>
  </si>
  <si>
    <t>ТП-24/2 фидер2</t>
  </si>
  <si>
    <t>автомат А-3716 80А</t>
  </si>
  <si>
    <t>конт.ПМ 12-160150У3 160А</t>
  </si>
  <si>
    <t>автомат А-3124 100А</t>
  </si>
  <si>
    <t>Щитовая с ШР-1 4 группа</t>
  </si>
  <si>
    <t xml:space="preserve">кабель КГ 4х50 </t>
  </si>
  <si>
    <t>8 м</t>
  </si>
  <si>
    <t>автомат А-3722 250А</t>
  </si>
  <si>
    <t>Вакуум. контактор 400А</t>
  </si>
  <si>
    <t>шинопровод М3 коробка К7</t>
  </si>
  <si>
    <r>
      <t>ТП-53</t>
    </r>
    <r>
      <rPr>
        <sz val="9"/>
        <rFont val="Times New Roman"/>
        <family val="1"/>
      </rPr>
      <t xml:space="preserve"> магистральный</t>
    </r>
  </si>
  <si>
    <t xml:space="preserve">кабель АВВГ 4х35 </t>
  </si>
  <si>
    <t>автомат ВА 57-35 200А</t>
  </si>
  <si>
    <t>с ЩО-1 КПП7</t>
  </si>
  <si>
    <t xml:space="preserve">кабель КГ 4х16 </t>
  </si>
  <si>
    <t>автомат ВА 47-103 63А</t>
  </si>
  <si>
    <t>с АП 50 50А</t>
  </si>
  <si>
    <t xml:space="preserve">кабель ВВГ 4х10 </t>
  </si>
  <si>
    <t>1м</t>
  </si>
  <si>
    <t>автомат АП 50 25А</t>
  </si>
  <si>
    <t>ТП-18 с фидера 4</t>
  </si>
  <si>
    <t xml:space="preserve">кабель КГ 4х70 </t>
  </si>
  <si>
    <t>15 м</t>
  </si>
  <si>
    <t>контактор ПМА-6021 160А</t>
  </si>
  <si>
    <t>3 м</t>
  </si>
  <si>
    <t>с РУ-04</t>
  </si>
  <si>
    <t xml:space="preserve">кабель АВВГ 4х25 </t>
  </si>
  <si>
    <t>автомат АЕ 2056 80А</t>
  </si>
  <si>
    <t>ЯБПВУ 100А</t>
  </si>
  <si>
    <t>12 м</t>
  </si>
  <si>
    <t xml:space="preserve">кабель ВВГ 4х6 </t>
  </si>
  <si>
    <t>автомат ВА 47-103 40А</t>
  </si>
  <si>
    <t xml:space="preserve">кабель АВВГ 4х16 </t>
  </si>
  <si>
    <t>автомат АП 50 40А</t>
  </si>
  <si>
    <t>с АП 50</t>
  </si>
  <si>
    <t xml:space="preserve">кабель АВВГ 4х6 </t>
  </si>
  <si>
    <t>2,5 м</t>
  </si>
  <si>
    <t>ТП-115</t>
  </si>
  <si>
    <t>контактор ПМ 6021 160А</t>
  </si>
  <si>
    <t>автомат А3720 100А</t>
  </si>
  <si>
    <t>кабель АВВГ 4х6</t>
  </si>
  <si>
    <t>автомат АП50 16А</t>
  </si>
  <si>
    <t>АП50 40А</t>
  </si>
  <si>
    <t>47 м</t>
  </si>
  <si>
    <t>с ШР-2</t>
  </si>
  <si>
    <t>ТП-51 т-1 фидер2</t>
  </si>
  <si>
    <t xml:space="preserve"> АП 50 40А</t>
  </si>
  <si>
    <t>27 м</t>
  </si>
  <si>
    <t>автомат АЕ 2056 16А</t>
  </si>
  <si>
    <t>автомат ВА 47 16А</t>
  </si>
  <si>
    <t>ЩО-1 (ул. освещ. линия 2,3)</t>
  </si>
  <si>
    <t>ШУ-1 (ул. освещ. линия 2,3)</t>
  </si>
  <si>
    <t>ШУ-1 (ул. освещ. линия 4,5)</t>
  </si>
  <si>
    <t>ШНО-1</t>
  </si>
  <si>
    <t>ЩО (ул. освещ. линия 7)</t>
  </si>
  <si>
    <t>кабель ВВГ 4х1,5</t>
  </si>
  <si>
    <t>ШУ-1 (опора)</t>
  </si>
  <si>
    <t>пускатель ПМЕ</t>
  </si>
  <si>
    <t>ШУ-1 (ул. освещ.)</t>
  </si>
  <si>
    <t>ШУ-2 (ул. освещ.)</t>
  </si>
  <si>
    <t>ЩО-1</t>
  </si>
  <si>
    <t>с ШР-1  3 группа</t>
  </si>
  <si>
    <t>контактор ПМА45 160А</t>
  </si>
  <si>
    <t xml:space="preserve"> ЩО-1</t>
  </si>
  <si>
    <t>ЩО-3 (ул. освещ.)</t>
  </si>
  <si>
    <t>автомат АП 50 50А(стена)</t>
  </si>
  <si>
    <t>автомат АП 50 16А(стена)</t>
  </si>
  <si>
    <t>с ЯБПВУ-3</t>
  </si>
  <si>
    <t xml:space="preserve">Силовые трансформаторы  ЗФ ООО "УАЗ"  </t>
  </si>
  <si>
    <t>ЩО (ул. освещ.)</t>
  </si>
  <si>
    <t>с ЩО-1 6 группа с Я-1</t>
  </si>
  <si>
    <t>с ЩО-3 3 группа</t>
  </si>
  <si>
    <t>автомат АП50М 25А(стена)</t>
  </si>
  <si>
    <t>с ЩО-1 группа 4</t>
  </si>
  <si>
    <t>автомат ВА 47 25А</t>
  </si>
  <si>
    <t>от РУ-04 компрессорной№1</t>
  </si>
  <si>
    <t>автомат АП50М 25А</t>
  </si>
  <si>
    <t>ЩО насосной</t>
  </si>
  <si>
    <t>автомат АЕ 2056 25А</t>
  </si>
  <si>
    <t>с ШР-1 3 группа</t>
  </si>
  <si>
    <t>кабель  АВВГ 4х6</t>
  </si>
  <si>
    <t>автомат  АП50М 10А(стена)</t>
  </si>
  <si>
    <t>35м</t>
  </si>
  <si>
    <t>7114</t>
  </si>
  <si>
    <t>15л/36/12</t>
  </si>
  <si>
    <t>15л/-/12</t>
  </si>
  <si>
    <t>6л/12/6</t>
  </si>
  <si>
    <t>12л/12/0</t>
  </si>
  <si>
    <t>20л/24/12</t>
  </si>
  <si>
    <t>15л/12/6</t>
  </si>
  <si>
    <t>48/12/6</t>
  </si>
  <si>
    <t>L=</t>
  </si>
  <si>
    <t>м</t>
  </si>
  <si>
    <t>Дата послед-него кап. ремонта</t>
  </si>
  <si>
    <t>15л/0/12</t>
  </si>
  <si>
    <t>8л/24/12</t>
  </si>
  <si>
    <t>14л/24/12</t>
  </si>
  <si>
    <t>14л/24/6</t>
  </si>
  <si>
    <t>15л/-/36</t>
  </si>
  <si>
    <t>3г/12/0</t>
  </si>
  <si>
    <t>12л/36/12</t>
  </si>
  <si>
    <t>/6</t>
  </si>
  <si>
    <t>8л/24/0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</si>
  <si>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</si>
  <si>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</si>
  <si>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</si>
  <si>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</si>
  <si>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</si>
  <si>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</si>
  <si>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</si>
  <si>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Яч.№7-  яч.1б</t>
  </si>
  <si>
    <t>Яч.№12 - яч. №20</t>
  </si>
  <si>
    <t xml:space="preserve">ТСМ-60  10/0,23    ГПП-2                                              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</si>
  <si>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</si>
  <si>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</si>
  <si>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</si>
  <si>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</si>
  <si>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</si>
  <si>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</si>
  <si>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</si>
  <si>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</si>
  <si>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</si>
  <si>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</si>
  <si>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120/12/6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</si>
  <si>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</si>
  <si>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</si>
  <si>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</si>
  <si>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</si>
  <si>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</si>
  <si>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</si>
  <si>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</si>
  <si>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</si>
  <si>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</si>
  <si>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</si>
  <si>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</si>
  <si>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</si>
  <si>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Панель оперативного</t>
  </si>
  <si>
    <t>тока - 1 шт.</t>
  </si>
  <si>
    <t>ТП-103-ТП-85</t>
  </si>
  <si>
    <t xml:space="preserve">АСБ 3х95 </t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</si>
  <si>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</si>
  <si>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</si>
  <si>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</si>
  <si>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</si>
  <si>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</si>
  <si>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</si>
  <si>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К</t>
  </si>
  <si>
    <t>Т</t>
  </si>
  <si>
    <t>Апрель</t>
  </si>
  <si>
    <t>ГПП-1</t>
  </si>
  <si>
    <t>Закрытое распределительное устройство КРУ-2-10</t>
  </si>
  <si>
    <t>Ячейка №1</t>
  </si>
  <si>
    <t>ТО</t>
  </si>
  <si>
    <t>Ячейка №2 (ввод)</t>
  </si>
  <si>
    <t>Ячейка №3</t>
  </si>
  <si>
    <t>Ячейка №4</t>
  </si>
  <si>
    <t>Ячейка №5</t>
  </si>
  <si>
    <t>Ячейка №6</t>
  </si>
  <si>
    <t>Ячейка №7</t>
  </si>
  <si>
    <t>Ячейка №8</t>
  </si>
  <si>
    <t>Ячейка №9</t>
  </si>
  <si>
    <t>Ячейка №10</t>
  </si>
  <si>
    <t>Ячейка №11</t>
  </si>
  <si>
    <t>Ячейка №12</t>
  </si>
  <si>
    <t>Ячейка №13</t>
  </si>
  <si>
    <t>Ячейка №14</t>
  </si>
  <si>
    <t>Ячейка №15</t>
  </si>
  <si>
    <t>Ячейка №16</t>
  </si>
  <si>
    <t>Ячейка №17</t>
  </si>
  <si>
    <t>Ячейка №18</t>
  </si>
  <si>
    <t>Ячейка №19</t>
  </si>
  <si>
    <t>Ячейка №20</t>
  </si>
  <si>
    <t>Ячейка №21</t>
  </si>
  <si>
    <t>Ячейка №22</t>
  </si>
  <si>
    <t>Ячейка №23</t>
  </si>
  <si>
    <t>Ячейка №24</t>
  </si>
  <si>
    <t>Ячейка №25</t>
  </si>
  <si>
    <t>Ячейка №26</t>
  </si>
  <si>
    <t>Ячейка №27</t>
  </si>
  <si>
    <t>Ячейка №28</t>
  </si>
  <si>
    <t>Ячейка №29</t>
  </si>
  <si>
    <t>Ячейка №30</t>
  </si>
  <si>
    <t>Ячейка №31</t>
  </si>
  <si>
    <t>Ячейка №32</t>
  </si>
  <si>
    <t>Ячейка №33</t>
  </si>
  <si>
    <t>Ячейка №34</t>
  </si>
  <si>
    <t>Ячейка №35</t>
  </si>
  <si>
    <t>Ячейка №36</t>
  </si>
  <si>
    <t>Ячейка №37</t>
  </si>
  <si>
    <t>Ячейка №38</t>
  </si>
  <si>
    <t>Ячейка №39</t>
  </si>
  <si>
    <t>Ячейка №40</t>
  </si>
  <si>
    <t>Ячейка №41</t>
  </si>
  <si>
    <t>Ячейка №42</t>
  </si>
  <si>
    <t>Ячейка №43</t>
  </si>
  <si>
    <t>Ячейка №44</t>
  </si>
  <si>
    <t>Сборные шины</t>
  </si>
  <si>
    <t>закрытый шинопровод</t>
  </si>
  <si>
    <t xml:space="preserve">Al-2(100х10) </t>
  </si>
  <si>
    <t>80,4м</t>
  </si>
  <si>
    <t>ИОР-10-7,5    132шт</t>
  </si>
  <si>
    <t>Сети освещения ОРУ-110</t>
  </si>
  <si>
    <r>
      <t>АВБ</t>
    </r>
    <r>
      <rPr>
        <vertAlign val="subscript"/>
        <sz val="11"/>
        <rFont val="Times New Roman"/>
        <family val="1"/>
      </rPr>
      <t>Б</t>
    </r>
    <r>
      <rPr>
        <sz val="11"/>
        <rFont val="Times New Roman"/>
        <family val="1"/>
      </rPr>
      <t>ШВ(4х2,5)</t>
    </r>
  </si>
  <si>
    <t>120м</t>
  </si>
  <si>
    <t>ПЗС</t>
  </si>
  <si>
    <t>5шт</t>
  </si>
  <si>
    <t>-/6</t>
  </si>
  <si>
    <t>-</t>
  </si>
  <si>
    <t>Щиток осветительный</t>
  </si>
  <si>
    <t>12выкл.</t>
  </si>
  <si>
    <t>-/12</t>
  </si>
  <si>
    <t>Распред.сети заземл.</t>
  </si>
  <si>
    <t>112м</t>
  </si>
  <si>
    <t>Щит релейной защиты</t>
  </si>
  <si>
    <t>из 5 панелей</t>
  </si>
  <si>
    <t>Комплект.выпрям.</t>
  </si>
  <si>
    <t>устройство(УКП)   2шт</t>
  </si>
  <si>
    <t>Панели блоков питания</t>
  </si>
  <si>
    <t>Сети освещения ЗРУ-10</t>
  </si>
  <si>
    <t>ВВГ(3х2,5)</t>
  </si>
  <si>
    <t>250м</t>
  </si>
  <si>
    <t>ЛПО(2х40)</t>
  </si>
  <si>
    <t>25шт</t>
  </si>
  <si>
    <t>БС</t>
  </si>
  <si>
    <t>3шт</t>
  </si>
  <si>
    <t>Сети отопления</t>
  </si>
  <si>
    <t>300м</t>
  </si>
  <si>
    <t>Печи отопительные</t>
  </si>
  <si>
    <t>11шт</t>
  </si>
  <si>
    <t>Вентилятор</t>
  </si>
  <si>
    <t>1шт</t>
  </si>
  <si>
    <t>Шкаф тр-ра 220/36</t>
  </si>
  <si>
    <t>ГПП-2</t>
  </si>
  <si>
    <t>Закрытое распределительное устройство 10кВ</t>
  </si>
  <si>
    <t>Ячейка №2</t>
  </si>
  <si>
    <t>Аl-2(80х10) l=200м</t>
  </si>
  <si>
    <t>150м</t>
  </si>
  <si>
    <t>ВЗГ</t>
  </si>
  <si>
    <t>РКУ</t>
  </si>
  <si>
    <t>4шт</t>
  </si>
  <si>
    <t>2шт</t>
  </si>
  <si>
    <t>Щит защиты</t>
  </si>
  <si>
    <t>трансфор-ра 40МВА</t>
  </si>
  <si>
    <t xml:space="preserve">Выпрямительное </t>
  </si>
  <si>
    <t>устройство КВУ-66</t>
  </si>
  <si>
    <t>АВВГ(2х2,5)</t>
  </si>
  <si>
    <t>600м</t>
  </si>
  <si>
    <t xml:space="preserve">ЛПО 2х40  </t>
  </si>
  <si>
    <t>47шт</t>
  </si>
  <si>
    <t>Шкаф освещения</t>
  </si>
  <si>
    <t>Шкаф отопления</t>
  </si>
  <si>
    <t>22шт</t>
  </si>
  <si>
    <t>Закрытое распределительное устройство -  10кВ  КРУ-10</t>
  </si>
  <si>
    <t>136563</t>
  </si>
  <si>
    <t>Ячейка №45</t>
  </si>
  <si>
    <t>Ячейка №46</t>
  </si>
  <si>
    <t>Ячейка №47</t>
  </si>
  <si>
    <t>Ячейка №48</t>
  </si>
  <si>
    <t>Ячейка №49</t>
  </si>
  <si>
    <t>Ячейка №50</t>
  </si>
  <si>
    <t>Ячейка №51</t>
  </si>
  <si>
    <t>Ячейка №52</t>
  </si>
  <si>
    <t>Ячейка №53</t>
  </si>
  <si>
    <t>Ячейка №54</t>
  </si>
  <si>
    <t>72/12/6</t>
  </si>
  <si>
    <t>144/36/0</t>
  </si>
  <si>
    <t>Ячейка №55</t>
  </si>
  <si>
    <t>Ячейка №56</t>
  </si>
  <si>
    <t>Ячейка №57</t>
  </si>
  <si>
    <t>Ячейка №58</t>
  </si>
  <si>
    <t>Ячейка №59</t>
  </si>
  <si>
    <t>Ячейка №60</t>
  </si>
  <si>
    <t>Ячейка №61</t>
  </si>
  <si>
    <t>Ячейка №62</t>
  </si>
  <si>
    <t>Ячейка №63</t>
  </si>
  <si>
    <t>Ячейка №64</t>
  </si>
  <si>
    <t>Сборные шины и</t>
  </si>
  <si>
    <t>сборные мосты L=18м</t>
  </si>
  <si>
    <t>секции по 3м</t>
  </si>
  <si>
    <t>шинопроводов 1600А</t>
  </si>
  <si>
    <t>ИОР-10-7,5   222шт</t>
  </si>
  <si>
    <t>h&gt;2,5м</t>
  </si>
  <si>
    <t>Панель ЭПП</t>
  </si>
  <si>
    <t>51730</t>
  </si>
  <si>
    <t>Распределительная</t>
  </si>
  <si>
    <t>сеть заземления</t>
  </si>
  <si>
    <t>Заземляющий контур</t>
  </si>
  <si>
    <t>1конт.</t>
  </si>
  <si>
    <t>Закрытое распределительное устройство КСО-24</t>
  </si>
  <si>
    <t>17243</t>
  </si>
  <si>
    <t>Сборные шины Al 50х5</t>
  </si>
  <si>
    <t>l=80м; h&gt;2,5м</t>
  </si>
  <si>
    <t xml:space="preserve">ИОР-10-7,5  </t>
  </si>
  <si>
    <t>70шт</t>
  </si>
  <si>
    <t>Сети освещения</t>
  </si>
  <si>
    <t>50м</t>
  </si>
  <si>
    <t xml:space="preserve">ЛПО 2х40 </t>
  </si>
  <si>
    <t>9шт</t>
  </si>
  <si>
    <t>ПСХ</t>
  </si>
  <si>
    <t>сеть заземления l=60м</t>
  </si>
  <si>
    <t>(т.о.-</t>
  </si>
  <si>
    <t>12м)</t>
  </si>
  <si>
    <t xml:space="preserve">Т </t>
  </si>
  <si>
    <t>Шкаф освещ.,отопления</t>
  </si>
  <si>
    <t>70м</t>
  </si>
  <si>
    <t>Шкаф АЧР</t>
  </si>
  <si>
    <t>Блок УПНС</t>
  </si>
  <si>
    <t>РП-2</t>
  </si>
  <si>
    <t>Закрытое распределительное устройство КРУ-10; КСО-298 НН</t>
  </si>
  <si>
    <t>Ячейка №1 АЭК-500</t>
  </si>
  <si>
    <t>3473</t>
  </si>
  <si>
    <r>
      <t>Ячейка №2 (ТП-51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</si>
  <si>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r>
      <t>Ячейка №3 (ТП-51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</si>
  <si>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Ячейка №4 (ввод)</t>
  </si>
  <si>
    <r>
      <t>Ячейка №5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; 76</t>
    </r>
    <r>
      <rPr>
        <vertAlign val="subscript"/>
        <sz val="10"/>
        <rFont val="Times New Roman"/>
        <family val="1"/>
      </rPr>
      <t>2</t>
    </r>
  </si>
  <si>
    <t>Ячейка №6 ЗНОЛ-10</t>
  </si>
  <si>
    <t>Ячейка №7 (резерв)</t>
  </si>
  <si>
    <r>
      <t>Ячейка №8 (ТП-51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>)</t>
    </r>
  </si>
  <si>
    <t>Ячейка №9    СВВ</t>
  </si>
  <si>
    <t>Ячейка №10 ЗНОЛ-10+СР</t>
  </si>
  <si>
    <t>Ячейка №11 ТП-18</t>
  </si>
  <si>
    <r>
      <t>Ячейка №12 (ТП-51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</si>
  <si>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Ячейка №13 (ТП-51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</si>
  <si>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Ячейка №14 (ТП-51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</si>
  <si>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r>
      <t>Ячейка №15 (ТП-51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)</t>
    </r>
  </si>
  <si>
    <t>Ячейка №16 (ввод)</t>
  </si>
  <si>
    <r>
      <t>Ячейка №17 ТП-77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;76</t>
    </r>
    <r>
      <rPr>
        <vertAlign val="subscript"/>
        <sz val="10"/>
        <rFont val="Times New Roman"/>
        <family val="1"/>
      </rPr>
      <t>1</t>
    </r>
  </si>
  <si>
    <t>Панель блоков</t>
  </si>
  <si>
    <t>питания №1 УПНС-2У3</t>
  </si>
  <si>
    <t>питания №2 УПНС-2У3</t>
  </si>
  <si>
    <r>
      <t xml:space="preserve">Сб. шины Al 80х8 </t>
    </r>
    <r>
      <rPr>
        <sz val="9"/>
        <rFont val="Times New Roman"/>
        <family val="1"/>
      </rPr>
      <t>L-50м</t>
    </r>
  </si>
  <si>
    <t>17секц.</t>
  </si>
  <si>
    <t xml:space="preserve">Сети освещения </t>
  </si>
  <si>
    <t>ПВЛМ  2х40</t>
  </si>
  <si>
    <t>10шт</t>
  </si>
  <si>
    <t>ЛПО   2х40</t>
  </si>
  <si>
    <t>НСП</t>
  </si>
  <si>
    <t>Эл.двигатель</t>
  </si>
  <si>
    <t>вентилятора Р=0,6кВт</t>
  </si>
  <si>
    <t>сеть заземления l=70м</t>
  </si>
  <si>
    <t>Шкаф вентил-и, деж.осв.</t>
  </si>
  <si>
    <t>54130</t>
  </si>
  <si>
    <t>Выпрямительное ус-во</t>
  </si>
  <si>
    <t>УКП-КМ №1</t>
  </si>
  <si>
    <t>УКП-КМ №2</t>
  </si>
  <si>
    <t>Шинопровод 1600А</t>
  </si>
  <si>
    <t>11секций по 3м</t>
  </si>
  <si>
    <t>ИОР-10-7,5    100шт</t>
  </si>
  <si>
    <r>
      <t>(кабель 2х2,5мм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 h&gt;2,5м</t>
    </r>
  </si>
  <si>
    <t>180м</t>
  </si>
  <si>
    <t>ЛПО2х40</t>
  </si>
  <si>
    <t xml:space="preserve">НСП </t>
  </si>
  <si>
    <t xml:space="preserve">Распределительная </t>
  </si>
  <si>
    <t xml:space="preserve">сеть заземления </t>
  </si>
  <si>
    <t>l=114м</t>
  </si>
  <si>
    <t>6шт</t>
  </si>
  <si>
    <t>Шкаф АВР от ТП-45</t>
  </si>
  <si>
    <t>Освещение h&gt;2,5м; 3х1,5</t>
  </si>
  <si>
    <t>Эл.двигатель вентилятора</t>
  </si>
  <si>
    <t>РП-4</t>
  </si>
  <si>
    <t>8434</t>
  </si>
  <si>
    <t>11686</t>
  </si>
  <si>
    <t>Ячейка №20 (ТСН-2)</t>
  </si>
  <si>
    <t>Al(10х100) L=20м</t>
  </si>
  <si>
    <t>ИОР-10-7,5    70шт</t>
  </si>
  <si>
    <t>16шт</t>
  </si>
  <si>
    <t xml:space="preserve">Комплектное </t>
  </si>
  <si>
    <t>выпрямительное ус-во</t>
  </si>
  <si>
    <t>Шкаф АВР</t>
  </si>
  <si>
    <t>0,6кВт</t>
  </si>
  <si>
    <t>Распред.сеть заземл-я</t>
  </si>
  <si>
    <t>l=78м</t>
  </si>
  <si>
    <t>30м</t>
  </si>
  <si>
    <t>РП-5</t>
  </si>
  <si>
    <t>Закрытое распределительное устройство КРУ-2-10Э</t>
  </si>
  <si>
    <t>40129</t>
  </si>
  <si>
    <t>Сборные шины l=18м</t>
  </si>
  <si>
    <t xml:space="preserve">Al(100х10)  </t>
  </si>
  <si>
    <t>ИОР-10-7,5   58шт</t>
  </si>
  <si>
    <t>ЭПП</t>
  </si>
  <si>
    <t>40793</t>
  </si>
  <si>
    <t>Комплектное выпрям.</t>
  </si>
  <si>
    <r>
      <t>2х2,5мм</t>
    </r>
    <r>
      <rPr>
        <vertAlign val="superscript"/>
        <sz val="10"/>
        <rFont val="Times New Roman"/>
        <family val="1"/>
      </rPr>
      <t>2</t>
    </r>
  </si>
  <si>
    <t>100м</t>
  </si>
  <si>
    <t xml:space="preserve">ЛСП 2х40    </t>
  </si>
  <si>
    <t>14шт</t>
  </si>
  <si>
    <t>вентилятора</t>
  </si>
  <si>
    <t>сеть заземления l=64м</t>
  </si>
  <si>
    <t>Шкаф собственных нужд</t>
  </si>
  <si>
    <t>10м</t>
  </si>
  <si>
    <t>ЗРУ-6кВ</t>
  </si>
  <si>
    <t>Закрытое распределительное устройство КРУ-6-44</t>
  </si>
  <si>
    <t>3594</t>
  </si>
  <si>
    <t>Al (100х10)</t>
  </si>
  <si>
    <t>ИОР-10-7,5   64шт</t>
  </si>
  <si>
    <t>Сети освещения 2х2,5</t>
  </si>
  <si>
    <t>l=20м</t>
  </si>
  <si>
    <t>ЛН 40Вт</t>
  </si>
  <si>
    <t>Шкаф оперативного</t>
  </si>
  <si>
    <t>тока БПН БПТ</t>
  </si>
  <si>
    <t>сеть заземления l=40м</t>
  </si>
  <si>
    <t>ЗРУ-10кВ</t>
  </si>
  <si>
    <t>Закрытое распределительное устройство НВП-10-13-СТМ-4</t>
  </si>
  <si>
    <t>тр-ра напряжения</t>
  </si>
  <si>
    <t>11687</t>
  </si>
  <si>
    <t>Выключатель BB/TEL</t>
  </si>
  <si>
    <t>тр-ры тока ТПЛМ-10</t>
  </si>
  <si>
    <t>300/5</t>
  </si>
  <si>
    <t>тр-р нулев.последов-ти</t>
  </si>
  <si>
    <t xml:space="preserve">приборы защиты и </t>
  </si>
  <si>
    <t>автомат</t>
  </si>
  <si>
    <t>(аналог. Ячейки №2)</t>
  </si>
  <si>
    <t>шинопровод 1600А</t>
  </si>
  <si>
    <t>1 секция по 3м</t>
  </si>
  <si>
    <t>ИОР-10-7,5   14шт</t>
  </si>
  <si>
    <t>сеть заземления l=9м</t>
  </si>
  <si>
    <t>РП-6</t>
  </si>
  <si>
    <t>ЗРУ-10кВ КРУ серии КМ-1-10-30</t>
  </si>
  <si>
    <t>Шкаф центральной</t>
  </si>
  <si>
    <t>Шкаф управления</t>
  </si>
  <si>
    <t>Устройство УКП    2шт</t>
  </si>
  <si>
    <t>Электродвигатель</t>
  </si>
  <si>
    <t xml:space="preserve">2х2,5 </t>
  </si>
  <si>
    <t>20м</t>
  </si>
  <si>
    <t xml:space="preserve">ЛПО 2х40   </t>
  </si>
  <si>
    <t>15шт</t>
  </si>
  <si>
    <t xml:space="preserve">Щит освещения    </t>
  </si>
  <si>
    <t>Al (100х10)    l=21м</t>
  </si>
  <si>
    <t>ИОР-10-7,5      79шт</t>
  </si>
  <si>
    <t>72/24/12</t>
  </si>
  <si>
    <t>36/12/0</t>
  </si>
  <si>
    <t xml:space="preserve"> l=120м</t>
  </si>
  <si>
    <t>РП-8</t>
  </si>
  <si>
    <t>78195</t>
  </si>
  <si>
    <t>78196</t>
  </si>
  <si>
    <t>78197</t>
  </si>
  <si>
    <t>78198</t>
  </si>
  <si>
    <t>78199</t>
  </si>
  <si>
    <t>Ячейка №6   (ввод)</t>
  </si>
  <si>
    <t>78200</t>
  </si>
  <si>
    <t>Ячейка №7   ТСН</t>
  </si>
  <si>
    <t>78201</t>
  </si>
  <si>
    <t>78202</t>
  </si>
  <si>
    <t>78203</t>
  </si>
  <si>
    <t>78204</t>
  </si>
  <si>
    <t>78205</t>
  </si>
  <si>
    <t>Ячейка №12    НТМИ</t>
  </si>
  <si>
    <t>78206</t>
  </si>
  <si>
    <t>Ячейка №13    СВ</t>
  </si>
  <si>
    <t>78207</t>
  </si>
  <si>
    <t>Ячейка №14    СР</t>
  </si>
  <si>
    <t>78208</t>
  </si>
  <si>
    <t>Ячейка №15    НТМИ</t>
  </si>
  <si>
    <t>78209</t>
  </si>
  <si>
    <t>78210</t>
  </si>
  <si>
    <t>78211</t>
  </si>
  <si>
    <t>78212</t>
  </si>
  <si>
    <t>78213</t>
  </si>
  <si>
    <t>Ячейка №20   (ввод)</t>
  </si>
  <si>
    <t>78214</t>
  </si>
  <si>
    <t>Ячейка №21    ТСН</t>
  </si>
  <si>
    <t>78215</t>
  </si>
  <si>
    <t>78216</t>
  </si>
  <si>
    <t>78217</t>
  </si>
  <si>
    <t>78218</t>
  </si>
  <si>
    <t>78219</t>
  </si>
  <si>
    <t>78220</t>
  </si>
  <si>
    <t>УПНС-2У3    2шт</t>
  </si>
  <si>
    <t>эл.отоплением</t>
  </si>
  <si>
    <t>78150</t>
  </si>
  <si>
    <t>78382
78374</t>
  </si>
  <si>
    <t>Трансформатор</t>
  </si>
  <si>
    <t>собственных нужд</t>
  </si>
  <si>
    <t>78003</t>
  </si>
  <si>
    <t>78004</t>
  </si>
  <si>
    <t>78382</t>
  </si>
  <si>
    <t xml:space="preserve">Сборные шины     </t>
  </si>
  <si>
    <t>l=30м</t>
  </si>
  <si>
    <t>ИОР-10-7,5          93шт</t>
  </si>
  <si>
    <t xml:space="preserve">сеть заземления    </t>
  </si>
  <si>
    <t xml:space="preserve"> l=320м</t>
  </si>
  <si>
    <t>2х2,5</t>
  </si>
  <si>
    <t xml:space="preserve">ЛПО 2х40      </t>
  </si>
  <si>
    <t>21шт</t>
  </si>
  <si>
    <t>ЛПО  40</t>
  </si>
  <si>
    <t>Щит освещения</t>
  </si>
  <si>
    <t>Сети отопления 2х6</t>
  </si>
  <si>
    <t>l=400м</t>
  </si>
  <si>
    <t>Печи нагревательные</t>
  </si>
  <si>
    <t>Контур заземления</t>
  </si>
  <si>
    <t>РП-7</t>
  </si>
  <si>
    <t>9219</t>
  </si>
  <si>
    <t>79879</t>
  </si>
  <si>
    <t>Al (50х5) ; h&gt;2,5м</t>
  </si>
  <si>
    <t>l=60м</t>
  </si>
  <si>
    <t>ИОР-10-7,5    49шт</t>
  </si>
  <si>
    <t xml:space="preserve">Шкаф низковольтной </t>
  </si>
  <si>
    <t>аппаратуры</t>
  </si>
  <si>
    <r>
      <t>2х2,5мм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</t>
    </r>
  </si>
  <si>
    <t>6м</t>
  </si>
  <si>
    <t>Распределительные</t>
  </si>
  <si>
    <t>сети заземления</t>
  </si>
  <si>
    <t xml:space="preserve">Ящик ЯТП   </t>
  </si>
  <si>
    <t xml:space="preserve">Шкаф центральной </t>
  </si>
  <si>
    <t>сигнализации ШЭ-2</t>
  </si>
  <si>
    <t>1 шт</t>
  </si>
  <si>
    <t>ГПП-1 ОРУ-110кВ                                     трансформатора 32000кВА №620</t>
  </si>
  <si>
    <t>Выключатель ЭГВ-110</t>
  </si>
  <si>
    <t>ВГТ-110</t>
  </si>
  <si>
    <t>Привод к ЭГВ-110</t>
  </si>
  <si>
    <t>ППрк</t>
  </si>
  <si>
    <t>Заземляющий нож</t>
  </si>
  <si>
    <t>ЗОН-110</t>
  </si>
  <si>
    <t>Привод к ЗОН ручной</t>
  </si>
  <si>
    <t>ОПН-110</t>
  </si>
  <si>
    <t xml:space="preserve">Заземл. разъединитель </t>
  </si>
  <si>
    <t xml:space="preserve">3х полюсный      </t>
  </si>
  <si>
    <t>2ш</t>
  </si>
  <si>
    <t xml:space="preserve">Привод ручной    </t>
  </si>
  <si>
    <t xml:space="preserve">Шинный мост </t>
  </si>
  <si>
    <t>36м</t>
  </si>
  <si>
    <t>РЛНД-110</t>
  </si>
  <si>
    <t>28603</t>
  </si>
  <si>
    <t>Автомат собств. нужд</t>
  </si>
  <si>
    <t>100А</t>
  </si>
  <si>
    <t>26640</t>
  </si>
  <si>
    <t>Электродвигатели обдува</t>
  </si>
  <si>
    <t>АЗЛ-0,25</t>
  </si>
  <si>
    <t>18шт</t>
  </si>
  <si>
    <t xml:space="preserve">Шкаф обдува тр-ра  </t>
  </si>
  <si>
    <t>Портал с молниезащитой</t>
  </si>
  <si>
    <t>контур заземления</t>
  </si>
  <si>
    <t>молниеотводы</t>
  </si>
  <si>
    <t>Шкаф РЗА</t>
  </si>
  <si>
    <t>Разъединитель</t>
  </si>
  <si>
    <t>Шкаф обдува тр-ра</t>
  </si>
  <si>
    <t>ГПП-2 ОРУ-110кВ                                     трансформатора №2 40000кВА №6977</t>
  </si>
  <si>
    <t>ЭГВ-110</t>
  </si>
  <si>
    <t>Заземл. разъединитель</t>
  </si>
  <si>
    <t xml:space="preserve">3х полюсный   </t>
  </si>
  <si>
    <t>Шинный мост</t>
  </si>
  <si>
    <t xml:space="preserve">Шкаф обдува тр-ра </t>
  </si>
  <si>
    <t>РЛНД</t>
  </si>
  <si>
    <t xml:space="preserve">Молниезащита </t>
  </si>
  <si>
    <t>ГПП-2 ОРУ-110кВ                                     трансформатора №1 40000кВА №19320</t>
  </si>
  <si>
    <t>ППРк</t>
  </si>
  <si>
    <t xml:space="preserve">3х полюсный    </t>
  </si>
  <si>
    <t>Эл.двигатели обдува</t>
  </si>
  <si>
    <t xml:space="preserve"> 4А-63-В4-0,25</t>
  </si>
  <si>
    <t>Силовые трансформаторы</t>
  </si>
  <si>
    <t xml:space="preserve">ТП-1А  АЭК-500 </t>
  </si>
  <si>
    <t>39258</t>
  </si>
  <si>
    <t xml:space="preserve">ТП-5               </t>
  </si>
  <si>
    <t>0778</t>
  </si>
  <si>
    <t xml:space="preserve">ТП-6           </t>
  </si>
  <si>
    <t>1736</t>
  </si>
  <si>
    <t xml:space="preserve">ТП-20/1          </t>
  </si>
  <si>
    <t>3828</t>
  </si>
  <si>
    <t xml:space="preserve">ТП-20/2          </t>
  </si>
  <si>
    <t xml:space="preserve">ТП-21/1         </t>
  </si>
  <si>
    <t>4823</t>
  </si>
  <si>
    <t xml:space="preserve">ТП-21/2         </t>
  </si>
  <si>
    <t xml:space="preserve">ТП-22/1          </t>
  </si>
  <si>
    <t>4627</t>
  </si>
  <si>
    <t xml:space="preserve">ТП-22/2          </t>
  </si>
  <si>
    <t xml:space="preserve">ТП-23/1          </t>
  </si>
  <si>
    <t>5184</t>
  </si>
  <si>
    <t xml:space="preserve">ТП-23/2          </t>
  </si>
  <si>
    <t xml:space="preserve">ТП-24/1          </t>
  </si>
  <si>
    <t xml:space="preserve">ТП-24/2          </t>
  </si>
  <si>
    <t xml:space="preserve">ТП-25/1          </t>
  </si>
  <si>
    <t>3827</t>
  </si>
  <si>
    <t xml:space="preserve">ТП-25/2          </t>
  </si>
  <si>
    <t xml:space="preserve">ТП-27/1          </t>
  </si>
  <si>
    <t xml:space="preserve">ТП-27/2          </t>
  </si>
  <si>
    <t xml:space="preserve">ТП-28/1          </t>
  </si>
  <si>
    <t xml:space="preserve">ТП-28/2          </t>
  </si>
  <si>
    <t xml:space="preserve">ТП-30/1          </t>
  </si>
  <si>
    <t>5183</t>
  </si>
  <si>
    <t xml:space="preserve">ТП-30/2          </t>
  </si>
  <si>
    <t xml:space="preserve">ТП-32/1          </t>
  </si>
  <si>
    <t>4714</t>
  </si>
  <si>
    <t xml:space="preserve">ТП-32/2          </t>
  </si>
  <si>
    <t xml:space="preserve">ТП-33/1          </t>
  </si>
  <si>
    <t>4954</t>
  </si>
  <si>
    <t xml:space="preserve">ТП-33/2          </t>
  </si>
  <si>
    <t xml:space="preserve">ТП-34             </t>
  </si>
  <si>
    <t>4955</t>
  </si>
  <si>
    <t xml:space="preserve">ТП-35             </t>
  </si>
  <si>
    <t xml:space="preserve">ТП-36/1          </t>
  </si>
  <si>
    <t>6208</t>
  </si>
  <si>
    <t xml:space="preserve">ТП-36/2          </t>
  </si>
  <si>
    <t xml:space="preserve">ТП-37/1          </t>
  </si>
  <si>
    <t>5244</t>
  </si>
  <si>
    <t xml:space="preserve">ТП-37/2          </t>
  </si>
  <si>
    <t xml:space="preserve">ТП-39             </t>
  </si>
  <si>
    <t xml:space="preserve">ТП-51/2          </t>
  </si>
  <si>
    <t xml:space="preserve">ТП-51/1          </t>
  </si>
  <si>
    <t>1636</t>
  </si>
  <si>
    <t xml:space="preserve">ТП-51/3          </t>
  </si>
  <si>
    <t>3474</t>
  </si>
  <si>
    <t xml:space="preserve">ТП-51/4          </t>
  </si>
  <si>
    <t>3475</t>
  </si>
  <si>
    <t xml:space="preserve">ТП-51/5          </t>
  </si>
  <si>
    <t>4633</t>
  </si>
  <si>
    <t xml:space="preserve">ТП-51/6         </t>
  </si>
  <si>
    <t>3840</t>
  </si>
  <si>
    <t xml:space="preserve">ТП-51/7          </t>
  </si>
  <si>
    <t>80796</t>
  </si>
  <si>
    <t xml:space="preserve">ТП-52             </t>
  </si>
  <si>
    <t>9357</t>
  </si>
  <si>
    <t xml:space="preserve">ТП-53             </t>
  </si>
  <si>
    <t>9369</t>
  </si>
  <si>
    <t xml:space="preserve">ТП-54/1          </t>
  </si>
  <si>
    <t xml:space="preserve">ТП-54/2          </t>
  </si>
  <si>
    <t xml:space="preserve">ТП-55             </t>
  </si>
  <si>
    <t>7678</t>
  </si>
  <si>
    <t xml:space="preserve">ТП-56/1         </t>
  </si>
  <si>
    <t>33564</t>
  </si>
  <si>
    <t xml:space="preserve">ТП-56/2           </t>
  </si>
  <si>
    <t>1951</t>
  </si>
  <si>
    <t xml:space="preserve">ТП-66             </t>
  </si>
  <si>
    <t>06792</t>
  </si>
  <si>
    <t xml:space="preserve">ТП-67            </t>
  </si>
  <si>
    <t>28063</t>
  </si>
  <si>
    <t xml:space="preserve">ТП-68            </t>
  </si>
  <si>
    <t>25782</t>
  </si>
  <si>
    <t xml:space="preserve">ТП-68"А"       </t>
  </si>
  <si>
    <t>34560</t>
  </si>
  <si>
    <t xml:space="preserve">ТП-69            </t>
  </si>
  <si>
    <t>31075</t>
  </si>
  <si>
    <t xml:space="preserve">ТП-70             </t>
  </si>
  <si>
    <t>31074</t>
  </si>
  <si>
    <t xml:space="preserve">ТП-71            </t>
  </si>
  <si>
    <t>29174</t>
  </si>
  <si>
    <t xml:space="preserve">ТП-72            </t>
  </si>
  <si>
    <t>29175</t>
  </si>
  <si>
    <t xml:space="preserve">ТП-74             </t>
  </si>
  <si>
    <t>10113</t>
  </si>
  <si>
    <t xml:space="preserve">ТП-75             </t>
  </si>
  <si>
    <t>9356</t>
  </si>
  <si>
    <t xml:space="preserve">ТП-76/1         </t>
  </si>
  <si>
    <t>18192</t>
  </si>
  <si>
    <t xml:space="preserve">ТП-76/2          </t>
  </si>
  <si>
    <t>ТП-77/1</t>
  </si>
  <si>
    <t>18193</t>
  </si>
  <si>
    <t xml:space="preserve">ТП-77/2         </t>
  </si>
  <si>
    <t xml:space="preserve">ТП-80/1          </t>
  </si>
  <si>
    <t>39470</t>
  </si>
  <si>
    <t xml:space="preserve">ТП-83/2          </t>
  </si>
  <si>
    <t>60788</t>
  </si>
  <si>
    <t xml:space="preserve">ТП-84/1          </t>
  </si>
  <si>
    <t>19501</t>
  </si>
  <si>
    <t xml:space="preserve">ТП-84/2          </t>
  </si>
  <si>
    <t>8386</t>
  </si>
  <si>
    <t xml:space="preserve">ТП-84А/1        </t>
  </si>
  <si>
    <t xml:space="preserve">ТП-84А/2        </t>
  </si>
  <si>
    <t xml:space="preserve">ТП-89             </t>
  </si>
  <si>
    <t>2871</t>
  </si>
  <si>
    <t xml:space="preserve">ТП-90/1          </t>
  </si>
  <si>
    <t>35719</t>
  </si>
  <si>
    <t xml:space="preserve">ТП-90/2          </t>
  </si>
  <si>
    <t xml:space="preserve">ТП-91/1          </t>
  </si>
  <si>
    <t>36613</t>
  </si>
  <si>
    <t xml:space="preserve">ТП-91/2          </t>
  </si>
  <si>
    <t xml:space="preserve">ТП-92/1          </t>
  </si>
  <si>
    <t>35718</t>
  </si>
  <si>
    <t xml:space="preserve">ТП-92/2          </t>
  </si>
  <si>
    <t xml:space="preserve">ТП-93/1          </t>
  </si>
  <si>
    <t>37212</t>
  </si>
  <si>
    <t xml:space="preserve">ТП-93/2          </t>
  </si>
  <si>
    <t xml:space="preserve">ТП-94/1          </t>
  </si>
  <si>
    <t>36862</t>
  </si>
  <si>
    <t xml:space="preserve">ТП-94/2          </t>
  </si>
  <si>
    <t xml:space="preserve">ТП-95/1         </t>
  </si>
  <si>
    <t>36975</t>
  </si>
  <si>
    <t xml:space="preserve">ТП-95/2          </t>
  </si>
  <si>
    <t xml:space="preserve">ТП-96/1          </t>
  </si>
  <si>
    <t>39235</t>
  </si>
  <si>
    <t xml:space="preserve">ТП-96/2          </t>
  </si>
  <si>
    <t xml:space="preserve">ТП-97/1          </t>
  </si>
  <si>
    <t>37605</t>
  </si>
  <si>
    <t xml:space="preserve">ТП-97/2          </t>
  </si>
  <si>
    <t xml:space="preserve">ТП-100/1        </t>
  </si>
  <si>
    <t>40855</t>
  </si>
  <si>
    <t xml:space="preserve">ТП-100/2        </t>
  </si>
  <si>
    <t xml:space="preserve">ТП-103           </t>
  </si>
  <si>
    <t xml:space="preserve">ТП-5600/1       </t>
  </si>
  <si>
    <t>4052</t>
  </si>
  <si>
    <t xml:space="preserve">ТП-5600/2       </t>
  </si>
  <si>
    <t>3355</t>
  </si>
  <si>
    <t xml:space="preserve">ТП-111           </t>
  </si>
  <si>
    <t>ТП-400 №50 асф.уст.</t>
  </si>
  <si>
    <t>76478</t>
  </si>
  <si>
    <t xml:space="preserve">ТП-119/1            </t>
  </si>
  <si>
    <t>1993</t>
  </si>
  <si>
    <t xml:space="preserve">ТП-119/2            </t>
  </si>
  <si>
    <t>70576</t>
  </si>
  <si>
    <t>Реактор КРУ-10</t>
  </si>
  <si>
    <t>ТСМА 60/0,23  ГПП-1</t>
  </si>
  <si>
    <t>3644</t>
  </si>
  <si>
    <t>3645</t>
  </si>
  <si>
    <t>ТРДН-40000</t>
  </si>
  <si>
    <t>139528</t>
  </si>
  <si>
    <t>ТРДН-32000</t>
  </si>
  <si>
    <t>4808</t>
  </si>
  <si>
    <t>ТСМ60  10/0,23 ГПП-2</t>
  </si>
  <si>
    <t>36405</t>
  </si>
  <si>
    <t>67099</t>
  </si>
  <si>
    <t>39239</t>
  </si>
  <si>
    <t>Силовые трансформаторы "TRELLEBORG"</t>
  </si>
  <si>
    <t xml:space="preserve">ТП-46/1          </t>
  </si>
  <si>
    <t>6230</t>
  </si>
  <si>
    <t xml:space="preserve">ТП-46/2          </t>
  </si>
  <si>
    <t xml:space="preserve">ТП-73             </t>
  </si>
  <si>
    <t>9355</t>
  </si>
  <si>
    <t xml:space="preserve">ТП-16            </t>
  </si>
  <si>
    <t>0376</t>
  </si>
  <si>
    <t xml:space="preserve">ТП-17             </t>
  </si>
  <si>
    <t>10820</t>
  </si>
  <si>
    <t xml:space="preserve">ТП-18             </t>
  </si>
  <si>
    <t>10821</t>
  </si>
  <si>
    <t xml:space="preserve">ТП-19             </t>
  </si>
  <si>
    <t>1095</t>
  </si>
  <si>
    <t>Трансформаторы в резерве</t>
  </si>
  <si>
    <t>ТМ-630</t>
  </si>
  <si>
    <t>78147</t>
  </si>
  <si>
    <t>ТМ-1000    10/0,4</t>
  </si>
  <si>
    <t>78062</t>
  </si>
  <si>
    <t>ТМ 630/10</t>
  </si>
  <si>
    <t>129337</t>
  </si>
  <si>
    <t>78149</t>
  </si>
  <si>
    <t>ТМГ 100/10</t>
  </si>
  <si>
    <t>73521</t>
  </si>
  <si>
    <t>ТРДНТ-40500</t>
  </si>
  <si>
    <t>ТМ-250</t>
  </si>
  <si>
    <t>73523</t>
  </si>
  <si>
    <t>144/12/0</t>
  </si>
  <si>
    <t>Электродвигатели - 6кВ котельная №1</t>
  </si>
  <si>
    <t>Сетевой насос №1</t>
  </si>
  <si>
    <t>14Д</t>
  </si>
  <si>
    <t>асинхронный двигатель</t>
  </si>
  <si>
    <t>630/6</t>
  </si>
  <si>
    <t>2122</t>
  </si>
  <si>
    <t>Сетевой насос №2</t>
  </si>
  <si>
    <t>А-4-400У-4У3</t>
  </si>
  <si>
    <t>Сетевой насос №3</t>
  </si>
  <si>
    <t>Сетевой насос №4</t>
  </si>
  <si>
    <t>Сетевой насос №5</t>
  </si>
  <si>
    <t>Компрессорная станция №1</t>
  </si>
  <si>
    <t>Центробежный компр.</t>
  </si>
  <si>
    <t>К-250</t>
  </si>
  <si>
    <t>синхр.эл.дв.   1500/6</t>
  </si>
  <si>
    <t>СТМ-1</t>
  </si>
  <si>
    <t>3438</t>
  </si>
  <si>
    <t>СТМ-2</t>
  </si>
  <si>
    <t>3588</t>
  </si>
  <si>
    <t>К-525</t>
  </si>
  <si>
    <t xml:space="preserve">синхр.эл.дв.   </t>
  </si>
  <si>
    <t>СТМ-4</t>
  </si>
  <si>
    <t>11743</t>
  </si>
  <si>
    <t>СТМ-3</t>
  </si>
  <si>
    <t>3589</t>
  </si>
  <si>
    <t>Кабельные линии - 10кВ</t>
  </si>
  <si>
    <t>АСБ2(3х185)</t>
  </si>
  <si>
    <r>
      <t>Яч.№5 - 5600</t>
    </r>
    <r>
      <rPr>
        <sz val="9"/>
        <rFont val="Times New Roman"/>
        <family val="1"/>
      </rPr>
      <t>т-2</t>
    </r>
  </si>
  <si>
    <t>АСБ(3х185)+АСБ(3х120)</t>
  </si>
  <si>
    <t>АСБ(3х95)</t>
  </si>
  <si>
    <r>
      <t>ТП-27</t>
    </r>
    <r>
      <rPr>
        <sz val="9"/>
        <rFont val="Times New Roman"/>
        <family val="1"/>
      </rPr>
      <t>2</t>
    </r>
    <r>
      <rPr>
        <sz val="11"/>
        <rFont val="Times New Roman"/>
        <family val="1"/>
      </rPr>
      <t xml:space="preserve"> - ТП-89</t>
    </r>
  </si>
  <si>
    <t>АСБ(3х70)</t>
  </si>
  <si>
    <t>Яч.№7 - РП-3 яч.№4</t>
  </si>
  <si>
    <t>АСБ(3х240)</t>
  </si>
  <si>
    <t>ГПП-1 №7 -ГПП-1 №20</t>
  </si>
  <si>
    <r>
      <t xml:space="preserve">АСБ(3х240) </t>
    </r>
    <r>
      <rPr>
        <sz val="9"/>
        <rFont val="Times New Roman"/>
        <family val="1"/>
      </rPr>
      <t>перемычка</t>
    </r>
  </si>
  <si>
    <t>АСБ(3х50)</t>
  </si>
  <si>
    <t>АСБ(3х120)</t>
  </si>
  <si>
    <t>АСБГ(3х95)</t>
  </si>
  <si>
    <t>Яч.№15 -РП-1 яч.№13</t>
  </si>
  <si>
    <t>АСБ2(3х240)</t>
  </si>
  <si>
    <r>
      <t>Яч.№18 - 5600</t>
    </r>
    <r>
      <rPr>
        <sz val="9"/>
        <rFont val="Times New Roman"/>
        <family val="1"/>
      </rPr>
      <t>т-1</t>
    </r>
  </si>
  <si>
    <t>АСБ(3х185)+(3х120)</t>
  </si>
  <si>
    <t>Яч.№20 -РП-3 яч.№27</t>
  </si>
  <si>
    <t>ААШВУ(3х120)</t>
  </si>
  <si>
    <t>ТП-73 - ТП-75</t>
  </si>
  <si>
    <t>ААШСУ(3х150)</t>
  </si>
  <si>
    <t>ТП-75 - ТП-52</t>
  </si>
  <si>
    <t>Яч.№29 - ГПП-2 №7</t>
  </si>
  <si>
    <t>Яч.№30 - РП-1 №5</t>
  </si>
  <si>
    <t>Яч.№40 - СТМ-4</t>
  </si>
  <si>
    <t>АСБ2(3х95)</t>
  </si>
  <si>
    <t>Яч.№42-яч.№62 ГПП-2</t>
  </si>
  <si>
    <t>030394</t>
  </si>
  <si>
    <t>Яч.№6 - ТП-55</t>
  </si>
  <si>
    <t>Яч.№7 -ВН-16 ТСН№1</t>
  </si>
  <si>
    <t>ВН-16 ТСН №1 -                   ВН-16 ТСН №2</t>
  </si>
  <si>
    <t>ААБ(3х95)</t>
  </si>
  <si>
    <r>
      <t>Яч.№11 - ТП-115</t>
    </r>
    <r>
      <rPr>
        <vertAlign val="subscript"/>
        <sz val="11"/>
        <rFont val="Times New Roman"/>
        <family val="1"/>
      </rPr>
      <t>2</t>
    </r>
  </si>
  <si>
    <t>Яч.№19-яч.№12 РП-4</t>
  </si>
  <si>
    <t>ААШВ2(3х150)</t>
  </si>
  <si>
    <t>ААШВ(3х120)</t>
  </si>
  <si>
    <t>ААБ(3х120)</t>
  </si>
  <si>
    <t>ААШВ(3х70)</t>
  </si>
  <si>
    <r>
      <t>Яч.№26 - ТП-100</t>
    </r>
    <r>
      <rPr>
        <sz val="9"/>
        <rFont val="Times New Roman"/>
        <family val="1"/>
      </rPr>
      <t>т-1</t>
    </r>
  </si>
  <si>
    <t>ААШВ(3х95)</t>
  </si>
  <si>
    <t>АСБГ(3х70)</t>
  </si>
  <si>
    <t>ААБР(3х120)</t>
  </si>
  <si>
    <t>ААШВ(3х185)</t>
  </si>
  <si>
    <t>Яч.№38 -яч.№7РП-4</t>
  </si>
  <si>
    <t>ААШВ 2(3х150)</t>
  </si>
  <si>
    <t>АСБ (3х95)</t>
  </si>
  <si>
    <r>
      <t>КТП-400 - ТП-115</t>
    </r>
    <r>
      <rPr>
        <vertAlign val="subscript"/>
        <sz val="11"/>
        <rFont val="Times New Roman"/>
        <family val="1"/>
      </rPr>
      <t>1</t>
    </r>
  </si>
  <si>
    <t>ААШВ2(3х240)</t>
  </si>
  <si>
    <t>Яч.№50-РП-5яч.№12</t>
  </si>
  <si>
    <t>АСБ2(3х150)</t>
  </si>
  <si>
    <r>
      <t>Яч.№61 - ТП-100</t>
    </r>
    <r>
      <rPr>
        <sz val="9"/>
        <rFont val="Times New Roman"/>
        <family val="1"/>
      </rPr>
      <t>т-2</t>
    </r>
  </si>
  <si>
    <t>Яч.№63 - РП-5яч.№6</t>
  </si>
  <si>
    <t>АСБГ(3х185)</t>
  </si>
  <si>
    <r>
      <t>Яч.№9 - ТП-56</t>
    </r>
    <r>
      <rPr>
        <sz val="9"/>
        <rFont val="Times New Roman"/>
        <family val="1"/>
      </rPr>
      <t>2</t>
    </r>
  </si>
  <si>
    <t>ААБ(3х50)+(3х70)</t>
  </si>
  <si>
    <t>СББ(3х95)</t>
  </si>
  <si>
    <t>Яч.№17 - ТП-53</t>
  </si>
  <si>
    <t>ААШВ(3х50)</t>
  </si>
  <si>
    <t>ТП-53 - ТП-74</t>
  </si>
  <si>
    <t>ААШВ(3х150)</t>
  </si>
  <si>
    <r>
      <t>Яч.№18 - ТП-56</t>
    </r>
    <r>
      <rPr>
        <sz val="9"/>
        <rFont val="Times New Roman"/>
        <family val="1"/>
      </rPr>
      <t>1</t>
    </r>
  </si>
  <si>
    <t>Кабельные линии РП-2 - 10кВ</t>
  </si>
  <si>
    <r>
      <t>Яч.2 - ТП-51</t>
    </r>
    <r>
      <rPr>
        <sz val="9"/>
        <rFont val="Times New Roman"/>
        <family val="1"/>
      </rPr>
      <t>т-1</t>
    </r>
  </si>
  <si>
    <t>СБ(3х50)</t>
  </si>
  <si>
    <r>
      <t>Яч.№3 - ТП-51</t>
    </r>
    <r>
      <rPr>
        <vertAlign val="subscript"/>
        <sz val="10"/>
        <rFont val="Times New Roman"/>
        <family val="1"/>
      </rPr>
      <t xml:space="preserve">3 </t>
    </r>
  </si>
  <si>
    <r>
      <t>ТП-51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ЗСН№1</t>
    </r>
  </si>
  <si>
    <t>180/0/12</t>
  </si>
  <si>
    <t xml:space="preserve">Эл.дв.вентилятора </t>
  </si>
  <si>
    <t>144/36/12</t>
  </si>
  <si>
    <t>12л/12/6</t>
  </si>
  <si>
    <t>60/12/6</t>
  </si>
  <si>
    <t>36/12/6</t>
  </si>
  <si>
    <r>
      <t>Яч.№5 -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ТП-76</t>
    </r>
    <r>
      <rPr>
        <sz val="8"/>
        <rFont val="Times New Roman"/>
        <family val="1"/>
      </rPr>
      <t>2</t>
    </r>
  </si>
  <si>
    <r>
      <t>Яч.№8 - ТП-51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</t>
    </r>
  </si>
  <si>
    <r>
      <t>ТП-51</t>
    </r>
    <r>
      <rPr>
        <vertAlign val="sub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- ЗСН№5</t>
    </r>
  </si>
  <si>
    <t>АСБ(3х50)+КГ(3х70)</t>
  </si>
  <si>
    <r>
      <t>Яч.№12-ТП-51</t>
    </r>
    <r>
      <rPr>
        <sz val="9"/>
        <rFont val="Times New Roman"/>
        <family val="1"/>
      </rPr>
      <t>2</t>
    </r>
  </si>
  <si>
    <r>
      <t>Яч.№13 -ТП-51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</t>
    </r>
  </si>
  <si>
    <r>
      <t>ТП-51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ЗСН№4</t>
    </r>
  </si>
  <si>
    <r>
      <t>Яч.№14- ТП-51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</si>
  <si>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>ТП-51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ЗСН№2</t>
    </r>
  </si>
  <si>
    <r>
      <t>Яч.№15- ТП-51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</t>
    </r>
  </si>
  <si>
    <t>АСБГ(3х50)</t>
  </si>
  <si>
    <r>
      <t>ТП-51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- ЗСН№3</t>
    </r>
  </si>
  <si>
    <r>
      <t>ТП-77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ТП-76</t>
    </r>
    <r>
      <rPr>
        <sz val="9"/>
        <rFont val="Times New Roman"/>
        <family val="1"/>
      </rPr>
      <t>1</t>
    </r>
  </si>
  <si>
    <t>ААБГ(3х95)</t>
  </si>
  <si>
    <t>Кабельные линии ЗРУ - 6кВ</t>
  </si>
  <si>
    <r>
      <t>Яч.№2 - 5600</t>
    </r>
    <r>
      <rPr>
        <sz val="9"/>
        <rFont val="Times New Roman"/>
        <family val="1"/>
      </rPr>
      <t>т-1</t>
    </r>
  </si>
  <si>
    <t>АСБ(3х185)</t>
  </si>
  <si>
    <t>ТСН 2 ТЛС-25/10/0,4 - l/lн-0 УХЛ2</t>
  </si>
  <si>
    <t>Ячейка №1б (ТСН-1)</t>
  </si>
  <si>
    <r>
      <t xml:space="preserve">ТСН 1 ТЛС-25/10/0,4 - </t>
    </r>
    <r>
      <rPr>
        <sz val="10"/>
        <color indexed="8"/>
        <rFont val="Symbol"/>
        <family val="1"/>
      </rPr>
      <t>l/l</t>
    </r>
    <r>
      <rPr>
        <sz val="10"/>
        <color indexed="8"/>
        <rFont val="Times New Roman"/>
        <family val="1"/>
      </rPr>
      <t>н-0 УХЛ2</t>
    </r>
  </si>
  <si>
    <t>Яч.№6 - СТМ№3</t>
  </si>
  <si>
    <t>АСБ(3х90)</t>
  </si>
  <si>
    <r>
      <t>Яч.№8 - ТП-54</t>
    </r>
    <r>
      <rPr>
        <sz val="9"/>
        <rFont val="Times New Roman"/>
        <family val="1"/>
      </rPr>
      <t>т-1</t>
    </r>
  </si>
  <si>
    <t>ААБ(3х70)</t>
  </si>
  <si>
    <r>
      <t>Яч.№12 - ТП-54</t>
    </r>
    <r>
      <rPr>
        <sz val="9"/>
        <rFont val="Times New Roman"/>
        <family val="1"/>
      </rPr>
      <t>т-2</t>
    </r>
  </si>
  <si>
    <t>АСБГ(3х120)</t>
  </si>
  <si>
    <t>Яч.№13 - СТМ№2</t>
  </si>
  <si>
    <r>
      <t>Яч.№14 - 5600</t>
    </r>
    <r>
      <rPr>
        <sz val="9"/>
        <rFont val="Times New Roman"/>
        <family val="1"/>
      </rPr>
      <t>т-2</t>
    </r>
  </si>
  <si>
    <t>Яч.№17 - СТМ№1</t>
  </si>
  <si>
    <t>Кабельные линии РП-4 - 10кВ</t>
  </si>
  <si>
    <r>
      <t>Яч.№2 - ТП-84А</t>
    </r>
    <r>
      <rPr>
        <sz val="9"/>
        <rFont val="Times New Roman"/>
        <family val="1"/>
      </rPr>
      <t>1</t>
    </r>
  </si>
  <si>
    <t>Яч.№3 - РП-7яч.№3</t>
  </si>
  <si>
    <t>Яч.№19-РП-7яч.№10</t>
  </si>
  <si>
    <t>РП-7 кабельные линии 10кВ</t>
  </si>
  <si>
    <r>
      <t>Яч.№2 - ТП-83</t>
    </r>
    <r>
      <rPr>
        <sz val="9"/>
        <rFont val="Times New Roman"/>
        <family val="1"/>
      </rPr>
      <t>1</t>
    </r>
  </si>
  <si>
    <r>
      <t>Яч.№7 - ТП-84А</t>
    </r>
    <r>
      <rPr>
        <sz val="9"/>
        <rFont val="Times New Roman"/>
        <family val="1"/>
      </rPr>
      <t>т-2</t>
    </r>
  </si>
  <si>
    <r>
      <t>Яч.№11 - ТП-83</t>
    </r>
    <r>
      <rPr>
        <sz val="9"/>
        <rFont val="Times New Roman"/>
        <family val="1"/>
      </rPr>
      <t>т-2</t>
    </r>
  </si>
  <si>
    <t>Яч.№2 - до реактора</t>
  </si>
  <si>
    <t>АСБГ2(3х95)</t>
  </si>
  <si>
    <t>Яч.№3 - до реактора</t>
  </si>
  <si>
    <t>Яч.№2 - СТМ-4</t>
  </si>
  <si>
    <t>Кабельные линии РП-5 - 10кВ</t>
  </si>
  <si>
    <t>ААШВУ(3х95)</t>
  </si>
  <si>
    <t>Кабельные линии РП-8 - 10кВ</t>
  </si>
  <si>
    <t>Яч.№7 - ТСН №1</t>
  </si>
  <si>
    <t>ЦАСБу10(3х95)</t>
  </si>
  <si>
    <t>Яч.№21 - ТСН №2</t>
  </si>
  <si>
    <t>Контр. кабель центр. сигн.</t>
  </si>
  <si>
    <t>ГПП-2 - РП-8</t>
  </si>
  <si>
    <r>
      <t>(14х2,5мм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</si>
  <si>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Кабель АВВГ 4х70</t>
  </si>
  <si>
    <t>Кабельные линии 10кВ объектов и оборудования, находящихся на консервации</t>
  </si>
  <si>
    <t>АСБ(3Х240) ААШВу(3х120)</t>
  </si>
  <si>
    <t>РУ печи22 - тр-р печи№22</t>
  </si>
  <si>
    <t>РУ печи23 - тр-р печи№23</t>
  </si>
  <si>
    <t>РУ печи24 - тр-р печи№24</t>
  </si>
  <si>
    <t>РУ печи25 - тр-р печи№25</t>
  </si>
  <si>
    <t>ЦАСБу(3х120)</t>
  </si>
  <si>
    <t>Резервные кабельные линии 10кВ</t>
  </si>
  <si>
    <r>
      <t>ТП-18 - ТП-76</t>
    </r>
    <r>
      <rPr>
        <sz val="9"/>
        <rFont val="Times New Roman"/>
        <family val="1"/>
      </rPr>
      <t>2</t>
    </r>
  </si>
  <si>
    <t>ТП-14, 15 - РП-6</t>
  </si>
  <si>
    <t>ТП-14,15-ТП-9,10,11</t>
  </si>
  <si>
    <t>ТП-13 - ТП-9,10,11</t>
  </si>
  <si>
    <t>ТП-52 - ТП-53</t>
  </si>
  <si>
    <t>ТП-9 - ТП-8</t>
  </si>
  <si>
    <t>ГПП-1яч.37 - ТП-8</t>
  </si>
  <si>
    <t>ГПП-1яч.26 - ТП-6</t>
  </si>
  <si>
    <t>ТП-16 - ТП-111</t>
  </si>
  <si>
    <t>ТП-19 - ТП-77</t>
  </si>
  <si>
    <t>ТП-39 - ТП-35</t>
  </si>
  <si>
    <r>
      <t>ТП-39 - ТП-37</t>
    </r>
    <r>
      <rPr>
        <sz val="9"/>
        <rFont val="Times New Roman"/>
        <family val="1"/>
      </rPr>
      <t>1</t>
    </r>
  </si>
  <si>
    <t>сигнализации (НТМИ)</t>
  </si>
  <si>
    <t>Сети освещения (ТСН)</t>
  </si>
  <si>
    <t>эл. Отоплением (ТСН)</t>
  </si>
  <si>
    <t>вентилятора отопления Р=0,6кВт (ТСН)</t>
  </si>
  <si>
    <t>Сборные шины (ячейки)</t>
  </si>
  <si>
    <t>сеть заземления(ячейки)</t>
  </si>
  <si>
    <t>ЯРВ-100А  (ТСН)</t>
  </si>
  <si>
    <t>Устройство УКП  (НТМИ)</t>
  </si>
  <si>
    <t>А4-400У-4УЗ</t>
  </si>
  <si>
    <t>1500об/м</t>
  </si>
  <si>
    <t>1250об/м</t>
  </si>
  <si>
    <t>А-12-52-4</t>
  </si>
  <si>
    <t>4AF-400 XK-4Y4</t>
  </si>
  <si>
    <t>400/6</t>
  </si>
  <si>
    <t>Распределительное устройство 10кВ. КСО-2 №98</t>
  </si>
  <si>
    <t>КРУ-10кВ кабельные линии  компрессора №4</t>
  </si>
  <si>
    <r>
      <t>ГПП-2  ТП-92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-ТП-91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(яч.25)</t>
    </r>
  </si>
  <si>
    <r>
      <t>ГПП-2  ТП-92</t>
    </r>
    <r>
      <rPr>
        <vertAlign val="subscript"/>
        <sz val="10"/>
        <rFont val="Times New Roman"/>
        <family val="1"/>
      </rPr>
      <t>2-</t>
    </r>
    <r>
      <rPr>
        <sz val="10"/>
        <rFont val="Times New Roman"/>
        <family val="1"/>
      </rPr>
      <t>ТП-90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(яч.25)</t>
    </r>
  </si>
  <si>
    <t>ГПП-2  ТП-70-ТП-68"А" (яч.27)</t>
  </si>
  <si>
    <r>
      <t>ГПП-2  ТП-96</t>
    </r>
    <r>
      <rPr>
        <vertAlign val="subscript"/>
        <sz val="10"/>
        <rFont val="Times New Roman"/>
        <family val="1"/>
      </rPr>
      <t>1-</t>
    </r>
    <r>
      <rPr>
        <sz val="10"/>
        <rFont val="Times New Roman"/>
        <family val="1"/>
      </rPr>
      <t>ТП-97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ячэ.37)</t>
    </r>
  </si>
  <si>
    <r>
      <t>ГПП-1 КНТП-25</t>
    </r>
    <r>
      <rPr>
        <vertAlign val="subscript"/>
        <sz val="10"/>
        <rFont val="Times New Roman"/>
        <family val="1"/>
      </rPr>
      <t>1 -</t>
    </r>
    <r>
      <rPr>
        <sz val="10"/>
        <rFont val="Times New Roman"/>
        <family val="1"/>
      </rPr>
      <t xml:space="preserve"> КНТП-24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(яч.17)</t>
    </r>
  </si>
  <si>
    <r>
      <t>ГПП-1 ТП-23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-ТП-22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(яч.19)</t>
    </r>
  </si>
  <si>
    <r>
      <t>ГПП-1 ТП-22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-ТП-20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(яч.19)</t>
    </r>
  </si>
  <si>
    <r>
      <t>ГПП-1 КНТП-23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-КНТП-21</t>
    </r>
    <r>
      <rPr>
        <vertAlign val="subscript"/>
        <sz val="10"/>
        <rFont val="Times New Roman"/>
        <family val="1"/>
      </rPr>
      <t xml:space="preserve">1  </t>
    </r>
    <r>
      <rPr>
        <sz val="10"/>
        <rFont val="Times New Roman"/>
        <family val="1"/>
      </rPr>
      <t xml:space="preserve"> (яч.38)</t>
    </r>
  </si>
  <si>
    <t>ГПП-2 Яч.№44  - печь№17     РУ-10кВ</t>
  </si>
  <si>
    <t>от Пост вышки №5в с АП-50</t>
  </si>
  <si>
    <t>от СОП№1 с ШР-2</t>
  </si>
  <si>
    <t>Кабельные линии 10 кВ</t>
  </si>
  <si>
    <t>Кабельные линии РП-1 - 10 кВ</t>
  </si>
  <si>
    <t>Кабельные линии 6 корпуса
"Леони Заволжье"</t>
  </si>
  <si>
    <t>Яч.№4 --РП-6 яч.№4</t>
  </si>
  <si>
    <t>ААБЛу(3х120)</t>
  </si>
  <si>
    <t xml:space="preserve">РП-1    </t>
  </si>
  <si>
    <t xml:space="preserve">РП-3   </t>
  </si>
  <si>
    <t xml:space="preserve">Кабельные линии  в сторону ЗФ ООО "УАЗ"  </t>
  </si>
  <si>
    <t>Кабельные линии в сторону ООО Литейный завод "РосАЛит"</t>
  </si>
  <si>
    <t>Кабельные линии в сторону "TRELLEBORG"</t>
  </si>
  <si>
    <t>Выключатели нагрузки в сторону ЗФ ООО "УАЗ"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</si>
</sst>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vertAlign val="subscript"/>
      <sz val="10"/>
      <name val="Terminal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6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6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7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6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4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justify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1" fillId="34" borderId="19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74" fillId="35" borderId="10" xfId="0" applyFont="1" applyFill="1" applyBorder="1" applyAlignment="1">
      <alignment horizontal="center"/>
    </xf>
    <xf numFmtId="0" fontId="75" fillId="35" borderId="10" xfId="0" applyFont="1" applyFill="1" applyBorder="1" applyAlignment="1">
      <alignment/>
    </xf>
    <xf numFmtId="0" fontId="76" fillId="35" borderId="10" xfId="0" applyFont="1" applyFill="1" applyBorder="1" applyAlignment="1">
      <alignment horizontal="center"/>
    </xf>
    <xf numFmtId="16" fontId="76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 indent="3"/>
    </xf>
    <xf numFmtId="0" fontId="0" fillId="0" borderId="19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7" fillId="0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Alignment="1">
      <alignment horizontal="left" vertical="center"/>
    </xf>
    <xf numFmtId="2" fontId="21" fillId="0" borderId="41" xfId="0" applyNumberFormat="1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172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1" customFormat="1" ht="24" customHeight="1">
      <c r="A1" s="187" t="s">
        <v>599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8.75">
      <c r="A2" s="85" t="s">
        <v>596</v>
      </c>
      <c r="B2" s="83" t="s">
        <v>597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">
      <c r="A3" s="162" t="s">
        <v>594</v>
      </c>
      <c r="B3" s="163"/>
      <c r="C3" s="164"/>
      <c r="D3" s="84" t="s">
        <v>284</v>
      </c>
      <c r="E3" s="84" t="s">
        <v>285</v>
      </c>
      <c r="F3" s="84" t="s">
        <v>286</v>
      </c>
      <c r="G3" s="84" t="s">
        <v>287</v>
      </c>
      <c r="H3" s="84" t="s">
        <v>288</v>
      </c>
      <c r="I3" s="84" t="s">
        <v>289</v>
      </c>
      <c r="J3" s="84" t="s">
        <v>290</v>
      </c>
      <c r="K3" s="84" t="s">
        <v>291</v>
      </c>
      <c r="L3" s="84" t="s">
        <v>292</v>
      </c>
      <c r="M3" s="84" t="s">
        <v>293</v>
      </c>
      <c r="N3" s="84" t="s">
        <v>294</v>
      </c>
      <c r="O3" s="84" t="s">
        <v>295</v>
      </c>
    </row>
    <row r="4" spans="1:15" ht="21" customHeight="1" thickBot="1">
      <c r="A4" s="189" t="s">
        <v>585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5" s="41" customFormat="1" ht="15.75" customHeight="1">
      <c r="A5" s="185" t="s">
        <v>296</v>
      </c>
      <c r="B5" s="186"/>
      <c r="C5" s="53" t="s">
        <v>297</v>
      </c>
      <c r="D5" s="54" t="e">
        <f>SUMIF(#REF!,"=К",#REF!)</f>
        <v>#REF!</v>
      </c>
      <c r="E5" s="54" t="e">
        <f>SUMIF(#REF!,"=К",#REF!)</f>
        <v>#REF!</v>
      </c>
      <c r="F5" s="54" t="e">
        <f>SUMIF(#REF!,"=К",#REF!)</f>
        <v>#REF!</v>
      </c>
      <c r="G5" s="54" t="e">
        <f>SUMIF(#REF!,"=К",#REF!)</f>
        <v>#REF!</v>
      </c>
      <c r="H5" s="54" t="e">
        <f>SUMIF(#REF!,"=К",#REF!)</f>
        <v>#REF!</v>
      </c>
      <c r="I5" s="54" t="e">
        <f>SUMIF(#REF!,"=К",#REF!)</f>
        <v>#REF!</v>
      </c>
      <c r="J5" s="54" t="e">
        <f>SUMIF(#REF!,"=К",#REF!)</f>
        <v>#REF!</v>
      </c>
      <c r="K5" s="54" t="e">
        <f>SUMIF(#REF!,"=К",#REF!)</f>
        <v>#REF!</v>
      </c>
      <c r="L5" s="54" t="e">
        <f>SUMIF(#REF!,"=К",#REF!)</f>
        <v>#REF!</v>
      </c>
      <c r="M5" s="54" t="e">
        <f>SUMIF(#REF!,"=К",#REF!)</f>
        <v>#REF!</v>
      </c>
      <c r="N5" s="54" t="e">
        <f>SUMIF(#REF!,"=К",#REF!)</f>
        <v>#REF!</v>
      </c>
      <c r="O5" s="54" t="e">
        <f>SUMIF(#REF!,"=К",#REF!)</f>
        <v>#REF!</v>
      </c>
    </row>
    <row r="6" spans="1:15" s="41" customFormat="1" ht="15.75" customHeight="1">
      <c r="A6" s="158"/>
      <c r="B6" s="159"/>
      <c r="C6" s="55" t="s">
        <v>298</v>
      </c>
      <c r="D6" s="56" t="e">
        <f>COUNTIF(#REF!,"=К")</f>
        <v>#REF!</v>
      </c>
      <c r="E6" s="56" t="e">
        <f>COUNTIF(#REF!,"=К")</f>
        <v>#REF!</v>
      </c>
      <c r="F6" s="56" t="e">
        <f>COUNTIF(#REF!,"=К")</f>
        <v>#REF!</v>
      </c>
      <c r="G6" s="56" t="e">
        <f>COUNTIF(#REF!,"=К")</f>
        <v>#REF!</v>
      </c>
      <c r="H6" s="56" t="e">
        <f>COUNTIF(#REF!,"=К")</f>
        <v>#REF!</v>
      </c>
      <c r="I6" s="56" t="e">
        <f>COUNTIF(#REF!,"=К")</f>
        <v>#REF!</v>
      </c>
      <c r="J6" s="56" t="e">
        <f>COUNTIF(#REF!,"=К")</f>
        <v>#REF!</v>
      </c>
      <c r="K6" s="56" t="e">
        <f>COUNTIF(#REF!,"=К")</f>
        <v>#REF!</v>
      </c>
      <c r="L6" s="56" t="e">
        <f>COUNTIF(#REF!,"=К")</f>
        <v>#REF!</v>
      </c>
      <c r="M6" s="56" t="e">
        <f>COUNTIF(#REF!,"=К")</f>
        <v>#REF!</v>
      </c>
      <c r="N6" s="56" t="e">
        <f>COUNTIF(#REF!,"=К")</f>
        <v>#REF!</v>
      </c>
      <c r="O6" s="56" t="e">
        <f>COUNTIF(#REF!,"=К")</f>
        <v>#REF!</v>
      </c>
    </row>
    <row r="7" spans="1:15" s="41" customFormat="1" ht="15.75" customHeight="1">
      <c r="A7" s="174" t="s">
        <v>299</v>
      </c>
      <c r="B7" s="175"/>
      <c r="C7" s="57" t="s">
        <v>297</v>
      </c>
      <c r="D7" s="56" t="e">
        <f>SUMIF(#REF!,"=Т",#REF!)</f>
        <v>#REF!</v>
      </c>
      <c r="E7" s="56" t="e">
        <f>SUMIF(#REF!,"=Т",#REF!)</f>
        <v>#REF!</v>
      </c>
      <c r="F7" s="56" t="e">
        <f>SUMIF(#REF!,"=Т",#REF!)</f>
        <v>#REF!</v>
      </c>
      <c r="G7" s="56" t="e">
        <f>SUMIF(#REF!,"=Т",#REF!)</f>
        <v>#REF!</v>
      </c>
      <c r="H7" s="56" t="e">
        <f>SUMIF(#REF!,"=Т",#REF!)</f>
        <v>#REF!</v>
      </c>
      <c r="I7" s="56" t="e">
        <f>SUMIF(#REF!,"=Т",#REF!)</f>
        <v>#REF!</v>
      </c>
      <c r="J7" s="56" t="e">
        <f>SUMIF(#REF!,"=Т",#REF!)</f>
        <v>#REF!</v>
      </c>
      <c r="K7" s="56" t="e">
        <f>SUMIF(#REF!,"=Т",#REF!)</f>
        <v>#REF!</v>
      </c>
      <c r="L7" s="56" t="e">
        <f>SUMIF(#REF!,"=Т",#REF!)</f>
        <v>#REF!</v>
      </c>
      <c r="M7" s="56" t="e">
        <f>SUMIF(#REF!,"=Т",#REF!)</f>
        <v>#REF!</v>
      </c>
      <c r="N7" s="56" t="e">
        <f>SUMIF(#REF!,"=Т",#REF!)</f>
        <v>#REF!</v>
      </c>
      <c r="O7" s="56" t="e">
        <f>SUMIF(#REF!,"=Т",#REF!)</f>
        <v>#REF!</v>
      </c>
    </row>
    <row r="8" spans="1:15" s="41" customFormat="1" ht="15.75" customHeight="1">
      <c r="A8" s="174"/>
      <c r="B8" s="175"/>
      <c r="C8" s="55" t="s">
        <v>298</v>
      </c>
      <c r="D8" s="56" t="e">
        <f>COUNTIF(#REF!,"=Т")</f>
        <v>#REF!</v>
      </c>
      <c r="E8" s="56" t="e">
        <f>COUNTIF(#REF!,"=Т")</f>
        <v>#REF!</v>
      </c>
      <c r="F8" s="56" t="e">
        <f>COUNTIF(#REF!,"=Т")</f>
        <v>#REF!</v>
      </c>
      <c r="G8" s="56" t="e">
        <f>COUNTIF(#REF!,"=Т")</f>
        <v>#REF!</v>
      </c>
      <c r="H8" s="56" t="e">
        <f>COUNTIF(#REF!,"=Т")</f>
        <v>#REF!</v>
      </c>
      <c r="I8" s="56" t="e">
        <f>COUNTIF(#REF!,"=Т")</f>
        <v>#REF!</v>
      </c>
      <c r="J8" s="56" t="e">
        <f>COUNTIF(#REF!,"=Т")</f>
        <v>#REF!</v>
      </c>
      <c r="K8" s="56" t="e">
        <f>COUNTIF(#REF!,"=Т")</f>
        <v>#REF!</v>
      </c>
      <c r="L8" s="56" t="e">
        <f>COUNTIF(#REF!,"=Т")</f>
        <v>#REF!</v>
      </c>
      <c r="M8" s="56" t="e">
        <f>COUNTIF(#REF!,"=Т")</f>
        <v>#REF!</v>
      </c>
      <c r="N8" s="56" t="e">
        <f>COUNTIF(#REF!,"=Т")</f>
        <v>#REF!</v>
      </c>
      <c r="O8" s="56" t="e">
        <f>COUNTIF(#REF!,"=Т")</f>
        <v>#REF!</v>
      </c>
    </row>
    <row r="9" spans="1:15" s="41" customFormat="1" ht="15.75" customHeight="1">
      <c r="A9" s="158" t="s">
        <v>300</v>
      </c>
      <c r="B9" s="159"/>
      <c r="C9" s="57" t="s">
        <v>297</v>
      </c>
      <c r="D9" s="56" t="e">
        <f>SUMIF(#REF!,"=ТО",#REF!)*0.1</f>
        <v>#REF!</v>
      </c>
      <c r="E9" s="56" t="e">
        <f>SUMIF(#REF!,"=ТО",#REF!)*0.1</f>
        <v>#REF!</v>
      </c>
      <c r="F9" s="56" t="e">
        <f>SUMIF(#REF!,"=ТО",#REF!)*0.1</f>
        <v>#REF!</v>
      </c>
      <c r="G9" s="56" t="e">
        <f>SUMIF(#REF!,"=ТО",#REF!)*0.1</f>
        <v>#REF!</v>
      </c>
      <c r="H9" s="56" t="e">
        <f>SUMIF(#REF!,"=ТО",#REF!)*0.1</f>
        <v>#REF!</v>
      </c>
      <c r="I9" s="56" t="e">
        <f>SUMIF(#REF!,"=ТО",#REF!)*0.1</f>
        <v>#REF!</v>
      </c>
      <c r="J9" s="56" t="e">
        <f>SUMIF(#REF!,"=ТО",#REF!)*0.1</f>
        <v>#REF!</v>
      </c>
      <c r="K9" s="56" t="e">
        <f>SUMIF(#REF!,"=ТО",#REF!)*0.1</f>
        <v>#REF!</v>
      </c>
      <c r="L9" s="56" t="e">
        <f>SUMIF(#REF!,"=ТО",#REF!)*0.1</f>
        <v>#REF!</v>
      </c>
      <c r="M9" s="56" t="e">
        <f>SUMIF(#REF!,"=ТО",#REF!)*0.1</f>
        <v>#REF!</v>
      </c>
      <c r="N9" s="56" t="e">
        <f>SUMIF(#REF!,"=ТО",#REF!)*0.1</f>
        <v>#REF!</v>
      </c>
      <c r="O9" s="56" t="e">
        <f>SUMIF(#REF!,"=ТО",#REF!)*0.1</f>
        <v>#REF!</v>
      </c>
    </row>
    <row r="10" spans="1:15" s="41" customFormat="1" ht="15.75" customHeight="1">
      <c r="A10" s="178"/>
      <c r="B10" s="179"/>
      <c r="C10" s="55" t="s">
        <v>298</v>
      </c>
      <c r="D10" s="56" t="e">
        <f>COUNTIF(#REF!,"=ТО")</f>
        <v>#REF!</v>
      </c>
      <c r="E10" s="56" t="e">
        <f>COUNTIF(#REF!,"=ТО")</f>
        <v>#REF!</v>
      </c>
      <c r="F10" s="56" t="e">
        <f>COUNTIF(#REF!,"=ТО")</f>
        <v>#REF!</v>
      </c>
      <c r="G10" s="56" t="e">
        <f>COUNTIF(#REF!,"=ТО")</f>
        <v>#REF!</v>
      </c>
      <c r="H10" s="56" t="e">
        <f>COUNTIF(#REF!,"=ТО")</f>
        <v>#REF!</v>
      </c>
      <c r="I10" s="56" t="e">
        <f>COUNTIF(#REF!,"=ТО")</f>
        <v>#REF!</v>
      </c>
      <c r="J10" s="56" t="e">
        <f>COUNTIF(#REF!,"=ТО")</f>
        <v>#REF!</v>
      </c>
      <c r="K10" s="56" t="e">
        <f>COUNTIF(#REF!,"=ТО")</f>
        <v>#REF!</v>
      </c>
      <c r="L10" s="56" t="e">
        <f>COUNTIF(#REF!,"=ТО")</f>
        <v>#REF!</v>
      </c>
      <c r="M10" s="56" t="e">
        <f>COUNTIF(#REF!,"=ТО")</f>
        <v>#REF!</v>
      </c>
      <c r="N10" s="56" t="e">
        <f>COUNTIF(#REF!,"=ТО")</f>
        <v>#REF!</v>
      </c>
      <c r="O10" s="56" t="e">
        <f>COUNTIF(#REF!,"=ТО")</f>
        <v>#REF!</v>
      </c>
    </row>
    <row r="11" spans="1:15" s="41" customFormat="1" ht="15.75" customHeight="1">
      <c r="A11" s="158" t="s">
        <v>301</v>
      </c>
      <c r="B11" s="159"/>
      <c r="C11" s="57" t="s">
        <v>297</v>
      </c>
      <c r="D11" s="56" t="e">
        <f aca="true" t="shared" si="0" ref="D11:O11">D5+D7+D9</f>
        <v>#REF!</v>
      </c>
      <c r="E11" s="56" t="e">
        <f t="shared" si="0"/>
        <v>#REF!</v>
      </c>
      <c r="F11" s="56" t="e">
        <f t="shared" si="0"/>
        <v>#REF!</v>
      </c>
      <c r="G11" s="56" t="e">
        <f t="shared" si="0"/>
        <v>#REF!</v>
      </c>
      <c r="H11" s="56" t="e">
        <f t="shared" si="0"/>
        <v>#REF!</v>
      </c>
      <c r="I11" s="56" t="e">
        <f t="shared" si="0"/>
        <v>#REF!</v>
      </c>
      <c r="J11" s="56" t="e">
        <f t="shared" si="0"/>
        <v>#REF!</v>
      </c>
      <c r="K11" s="56" t="e">
        <f t="shared" si="0"/>
        <v>#REF!</v>
      </c>
      <c r="L11" s="56" t="e">
        <f t="shared" si="0"/>
        <v>#REF!</v>
      </c>
      <c r="M11" s="56" t="e">
        <f t="shared" si="0"/>
        <v>#REF!</v>
      </c>
      <c r="N11" s="56" t="e">
        <f t="shared" si="0"/>
        <v>#REF!</v>
      </c>
      <c r="O11" s="56" t="e">
        <f t="shared" si="0"/>
        <v>#REF!</v>
      </c>
    </row>
    <row r="12" spans="1:15" s="41" customFormat="1" ht="15.75" customHeight="1" thickBot="1">
      <c r="A12" s="160"/>
      <c r="B12" s="161"/>
      <c r="C12" s="58" t="s">
        <v>298</v>
      </c>
      <c r="D12" s="59" t="e">
        <f aca="true" t="shared" si="1" ref="D12:O12">D6+D8+D10</f>
        <v>#REF!</v>
      </c>
      <c r="E12" s="59" t="e">
        <f t="shared" si="1"/>
        <v>#REF!</v>
      </c>
      <c r="F12" s="59" t="e">
        <f t="shared" si="1"/>
        <v>#REF!</v>
      </c>
      <c r="G12" s="59" t="e">
        <f t="shared" si="1"/>
        <v>#REF!</v>
      </c>
      <c r="H12" s="59" t="e">
        <f t="shared" si="1"/>
        <v>#REF!</v>
      </c>
      <c r="I12" s="59" t="e">
        <f t="shared" si="1"/>
        <v>#REF!</v>
      </c>
      <c r="J12" s="59" t="e">
        <f t="shared" si="1"/>
        <v>#REF!</v>
      </c>
      <c r="K12" s="59" t="e">
        <f t="shared" si="1"/>
        <v>#REF!</v>
      </c>
      <c r="L12" s="59" t="e">
        <f t="shared" si="1"/>
        <v>#REF!</v>
      </c>
      <c r="M12" s="59" t="e">
        <f t="shared" si="1"/>
        <v>#REF!</v>
      </c>
      <c r="N12" s="59" t="e">
        <f t="shared" si="1"/>
        <v>#REF!</v>
      </c>
      <c r="O12" s="59" t="e">
        <f t="shared" si="1"/>
        <v>#REF!</v>
      </c>
    </row>
    <row r="13" spans="1:15" ht="21" customHeight="1" thickBot="1">
      <c r="A13" s="182" t="s">
        <v>573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</row>
    <row r="14" spans="1:15" s="41" customFormat="1" ht="15.75" customHeight="1">
      <c r="A14" s="185" t="s">
        <v>296</v>
      </c>
      <c r="B14" s="186"/>
      <c r="C14" s="53" t="s">
        <v>297</v>
      </c>
      <c r="D14" s="54" t="e">
        <f>SUMIF(#REF!,"=К",#REF!)+SUMIF(#REF!,"=К",#REF!)</f>
        <v>#REF!</v>
      </c>
      <c r="E14" s="54" t="e">
        <f>SUMIF(#REF!,"=К",#REF!)+SUMIF(#REF!,"=К",#REF!)</f>
        <v>#REF!</v>
      </c>
      <c r="F14" s="54" t="e">
        <f>SUMIF(#REF!,"=К",#REF!)+SUMIF(#REF!,"=К",#REF!)</f>
        <v>#REF!</v>
      </c>
      <c r="G14" s="54" t="e">
        <f>SUMIF(#REF!,"=К",#REF!)+SUMIF(#REF!,"=К",#REF!)</f>
        <v>#REF!</v>
      </c>
      <c r="H14" s="54" t="e">
        <f>SUMIF(#REF!,"=К",#REF!)+SUMIF(#REF!,"=К",#REF!)</f>
        <v>#REF!</v>
      </c>
      <c r="I14" s="54" t="e">
        <f>SUMIF(#REF!,"=К",#REF!)+SUMIF(#REF!,"=К",#REF!)</f>
        <v>#REF!</v>
      </c>
      <c r="J14" s="54" t="e">
        <f>SUMIF(#REF!,"=К",#REF!)+SUMIF(#REF!,"=К",#REF!)</f>
        <v>#REF!</v>
      </c>
      <c r="K14" s="54" t="e">
        <f>SUMIF(#REF!,"=К",#REF!)+SUMIF(#REF!,"=К",#REF!)</f>
        <v>#REF!</v>
      </c>
      <c r="L14" s="54" t="e">
        <f>SUMIF(#REF!,"=К",#REF!)+SUMIF(#REF!,"=К",#REF!)</f>
        <v>#REF!</v>
      </c>
      <c r="M14" s="54" t="e">
        <f>SUMIF(#REF!,"=К",#REF!)+SUMIF(#REF!,"=К",#REF!)</f>
        <v>#REF!</v>
      </c>
      <c r="N14" s="54" t="e">
        <f>SUMIF(#REF!,"=К",#REF!)+SUMIF(#REF!,"=К",#REF!)</f>
        <v>#REF!</v>
      </c>
      <c r="O14" s="54" t="e">
        <f>SUMIF(#REF!,"=К",#REF!)+SUMIF(#REF!,"=К",#REF!)</f>
        <v>#REF!</v>
      </c>
    </row>
    <row r="15" spans="1:15" s="41" customFormat="1" ht="15.75" customHeight="1" thickBot="1">
      <c r="A15" s="158"/>
      <c r="B15" s="159"/>
      <c r="C15" s="55" t="s">
        <v>298</v>
      </c>
      <c r="D15" s="56" t="e">
        <f>COUNTIF(#REF!,"=К")+COUNTIF(#REF!,"=К")</f>
        <v>#REF!</v>
      </c>
      <c r="E15" s="56" t="e">
        <f>COUNTIF(#REF!,"=К")+COUNTIF(#REF!,"=К")</f>
        <v>#REF!</v>
      </c>
      <c r="F15" s="56" t="e">
        <f>COUNTIF(#REF!,"=К")+COUNTIF(#REF!,"=К")</f>
        <v>#REF!</v>
      </c>
      <c r="G15" s="56" t="e">
        <f>COUNTIF(#REF!,"=К")+COUNTIF(#REF!,"=К")</f>
        <v>#REF!</v>
      </c>
      <c r="H15" s="56" t="e">
        <f>COUNTIF(#REF!,"=К")+COUNTIF(#REF!,"=К")</f>
        <v>#REF!</v>
      </c>
      <c r="I15" s="56" t="e">
        <f>COUNTIF(#REF!,"=К")+COUNTIF(#REF!,"=К")</f>
        <v>#REF!</v>
      </c>
      <c r="J15" s="56" t="e">
        <f>COUNTIF(#REF!,"=К")+COUNTIF(#REF!,"=К")</f>
        <v>#REF!</v>
      </c>
      <c r="K15" s="56" t="e">
        <f>COUNTIF(#REF!,"=К")+COUNTIF(#REF!,"=К")</f>
        <v>#REF!</v>
      </c>
      <c r="L15" s="56" t="e">
        <f>COUNTIF(#REF!,"=К")+COUNTIF(#REF!,"=К")</f>
        <v>#REF!</v>
      </c>
      <c r="M15" s="56" t="e">
        <f>COUNTIF(#REF!,"=К")+COUNTIF(#REF!,"=К")</f>
        <v>#REF!</v>
      </c>
      <c r="N15" s="56" t="e">
        <f>COUNTIF(#REF!,"=К")+COUNTIF(#REF!,"=К")</f>
        <v>#REF!</v>
      </c>
      <c r="O15" s="56" t="e">
        <f>COUNTIF(#REF!,"=К")+COUNTIF(#REF!,"=К")</f>
        <v>#REF!</v>
      </c>
    </row>
    <row r="16" spans="1:15" s="41" customFormat="1" ht="15.75" customHeight="1">
      <c r="A16" s="174" t="s">
        <v>299</v>
      </c>
      <c r="B16" s="175"/>
      <c r="C16" s="57" t="s">
        <v>297</v>
      </c>
      <c r="D16" s="54" t="e">
        <f>SUMIF(#REF!,"=Т",#REF!)+SUMIF(#REF!,"=Т",#REF!)</f>
        <v>#REF!</v>
      </c>
      <c r="E16" s="54" t="e">
        <f>SUMIF(#REF!,"=Т",#REF!)+SUMIF(#REF!,"=Т",#REF!)</f>
        <v>#REF!</v>
      </c>
      <c r="F16" s="54" t="e">
        <f>SUMIF(#REF!,"=Т",#REF!)+SUMIF(#REF!,"=Т",#REF!)</f>
        <v>#REF!</v>
      </c>
      <c r="G16" s="54" t="e">
        <f>SUMIF(#REF!,"=Т",#REF!)+SUMIF(#REF!,"=Т",#REF!)</f>
        <v>#REF!</v>
      </c>
      <c r="H16" s="54" t="e">
        <f>SUMIF(#REF!,"=Т",#REF!)+SUMIF(#REF!,"=Т",#REF!)</f>
        <v>#REF!</v>
      </c>
      <c r="I16" s="54" t="e">
        <f>SUMIF(#REF!,"=Т",#REF!)+SUMIF(#REF!,"=Т",#REF!)</f>
        <v>#REF!</v>
      </c>
      <c r="J16" s="54" t="e">
        <f>SUMIF(#REF!,"=Т",#REF!)+SUMIF(#REF!,"=Т",#REF!)</f>
        <v>#REF!</v>
      </c>
      <c r="K16" s="54" t="e">
        <f>SUMIF(#REF!,"=Т",#REF!)+SUMIF(#REF!,"=Т",#REF!)</f>
        <v>#REF!</v>
      </c>
      <c r="L16" s="54" t="e">
        <f>SUMIF(#REF!,"=Т",#REF!)+SUMIF(#REF!,"=Т",#REF!)</f>
        <v>#REF!</v>
      </c>
      <c r="M16" s="54" t="e">
        <f>SUMIF(#REF!,"=Т",#REF!)+SUMIF(#REF!,"=Т",#REF!)</f>
        <v>#REF!</v>
      </c>
      <c r="N16" s="54" t="e">
        <f>SUMIF(#REF!,"=Т",#REF!)+SUMIF(#REF!,"=Т",#REF!)</f>
        <v>#REF!</v>
      </c>
      <c r="O16" s="54" t="e">
        <f>SUMIF(#REF!,"=Т",#REF!)+SUMIF(#REF!,"=Т",#REF!)</f>
        <v>#REF!</v>
      </c>
    </row>
    <row r="17" spans="1:15" s="41" customFormat="1" ht="15.75" customHeight="1" thickBot="1">
      <c r="A17" s="174"/>
      <c r="B17" s="175"/>
      <c r="C17" s="55" t="s">
        <v>298</v>
      </c>
      <c r="D17" s="56" t="e">
        <f>COUNTIF(#REF!,"=Т")+COUNTIF(#REF!,"=Т")</f>
        <v>#REF!</v>
      </c>
      <c r="E17" s="56" t="e">
        <f>COUNTIF(#REF!,"=Т")+COUNTIF(#REF!,"=Т")</f>
        <v>#REF!</v>
      </c>
      <c r="F17" s="56" t="e">
        <f>COUNTIF(#REF!,"=Т")+COUNTIF(#REF!,"=Т")</f>
        <v>#REF!</v>
      </c>
      <c r="G17" s="56" t="e">
        <f>COUNTIF(#REF!,"=Т")+COUNTIF(#REF!,"=Т")</f>
        <v>#REF!</v>
      </c>
      <c r="H17" s="56" t="e">
        <f>COUNTIF(#REF!,"=Т")+COUNTIF(#REF!,"=Т")</f>
        <v>#REF!</v>
      </c>
      <c r="I17" s="56" t="e">
        <f>COUNTIF(#REF!,"=Т")+COUNTIF(#REF!,"=Т")</f>
        <v>#REF!</v>
      </c>
      <c r="J17" s="56" t="e">
        <f>COUNTIF(#REF!,"=Т")+COUNTIF(#REF!,"=Т")</f>
        <v>#REF!</v>
      </c>
      <c r="K17" s="56" t="e">
        <f>COUNTIF(#REF!,"=Т")+COUNTIF(#REF!,"=Т")</f>
        <v>#REF!</v>
      </c>
      <c r="L17" s="56" t="e">
        <f>COUNTIF(#REF!,"=Т")+COUNTIF(#REF!,"=Т")</f>
        <v>#REF!</v>
      </c>
      <c r="M17" s="56" t="e">
        <f>COUNTIF(#REF!,"=Т")+COUNTIF(#REF!,"=Т")</f>
        <v>#REF!</v>
      </c>
      <c r="N17" s="56" t="e">
        <f>COUNTIF(#REF!,"=Т")+COUNTIF(#REF!,"=Т")</f>
        <v>#REF!</v>
      </c>
      <c r="O17" s="56" t="e">
        <f>COUNTIF(#REF!,"=Т")+COUNTIF(#REF!,"=Т")</f>
        <v>#REF!</v>
      </c>
    </row>
    <row r="18" spans="1:15" s="41" customFormat="1" ht="15.75" customHeight="1">
      <c r="A18" s="176" t="s">
        <v>300</v>
      </c>
      <c r="B18" s="177"/>
      <c r="C18" s="57" t="s">
        <v>297</v>
      </c>
      <c r="D18" s="54" t="e">
        <f>(SUMIF(#REF!,"=ТО",#REF!))*0.1+(SUMIF(#REF!,"=ТО",#REF!))*0.1</f>
        <v>#REF!</v>
      </c>
      <c r="E18" s="54" t="e">
        <f>(SUMIF(#REF!,"=ТО",#REF!))*0.1+(SUMIF(#REF!,"=ТО",#REF!))*0.1</f>
        <v>#REF!</v>
      </c>
      <c r="F18" s="54" t="e">
        <f>(SUMIF(#REF!,"=ТО",#REF!))*0.1+(SUMIF(#REF!,"=ТО",#REF!))*0.1</f>
        <v>#REF!</v>
      </c>
      <c r="G18" s="54" t="e">
        <f>(SUMIF(#REF!,"=ТО",#REF!))*0.1+(SUMIF(#REF!,"=ТО",#REF!))*0.1</f>
        <v>#REF!</v>
      </c>
      <c r="H18" s="54" t="e">
        <f>(SUMIF(#REF!,"=ТО",#REF!))*0.1+(SUMIF(#REF!,"=ТО",#REF!))*0.1</f>
        <v>#REF!</v>
      </c>
      <c r="I18" s="54" t="e">
        <f>(SUMIF(#REF!,"=ТО",#REF!))*0.1+(SUMIF(#REF!,"=ТО",#REF!))*0.1</f>
        <v>#REF!</v>
      </c>
      <c r="J18" s="54" t="e">
        <f>(SUMIF(#REF!,"=ТО",#REF!))*0.1+(SUMIF(#REF!,"=ТО",#REF!))*0.1</f>
        <v>#REF!</v>
      </c>
      <c r="K18" s="54" t="e">
        <f>(SUMIF(#REF!,"=ТО",#REF!))*0.1+(SUMIF(#REF!,"=ТО",#REF!))*0.1</f>
        <v>#REF!</v>
      </c>
      <c r="L18" s="54" t="e">
        <f>(SUMIF(#REF!,"=ТО",#REF!))*0.1+(SUMIF(#REF!,"=ТО",#REF!))*0.1</f>
        <v>#REF!</v>
      </c>
      <c r="M18" s="54" t="e">
        <f>(SUMIF(#REF!,"=ТО",#REF!))*0.1+(SUMIF(#REF!,"=ТО",#REF!))*0.1</f>
        <v>#REF!</v>
      </c>
      <c r="N18" s="54" t="e">
        <f>(SUMIF(#REF!,"=ТО",#REF!))*0.1+(SUMIF(#REF!,"=ТО",#REF!))*0.1</f>
        <v>#REF!</v>
      </c>
      <c r="O18" s="54" t="e">
        <f>(SUMIF(#REF!,"=ТО",#REF!))*0.1+(SUMIF(#REF!,"=ТО",#REF!))*0.1</f>
        <v>#REF!</v>
      </c>
    </row>
    <row r="19" spans="1:15" s="41" customFormat="1" ht="15.75" customHeight="1">
      <c r="A19" s="178"/>
      <c r="B19" s="179"/>
      <c r="C19" s="55" t="s">
        <v>298</v>
      </c>
      <c r="D19" s="56" t="e">
        <f>COUNTIF(#REF!,"=ТО")+COUNTIF(#REF!,"=ТО")</f>
        <v>#REF!</v>
      </c>
      <c r="E19" s="56" t="e">
        <f>COUNTIF(#REF!,"=ТО")+COUNTIF(#REF!,"=ТО")</f>
        <v>#REF!</v>
      </c>
      <c r="F19" s="56" t="e">
        <f>COUNTIF(#REF!,"=ТО")+COUNTIF(#REF!,"=ТО")</f>
        <v>#REF!</v>
      </c>
      <c r="G19" s="56" t="e">
        <f>COUNTIF(#REF!,"=ТО")+COUNTIF(#REF!,"=ТО")</f>
        <v>#REF!</v>
      </c>
      <c r="H19" s="56" t="e">
        <f>COUNTIF(#REF!,"=ТО")+COUNTIF(#REF!,"=ТО")</f>
        <v>#REF!</v>
      </c>
      <c r="I19" s="56" t="e">
        <f>COUNTIF(#REF!,"=ТО")+COUNTIF(#REF!,"=ТО")</f>
        <v>#REF!</v>
      </c>
      <c r="J19" s="56" t="e">
        <f>COUNTIF(#REF!,"=ТО")+COUNTIF(#REF!,"=ТО")</f>
        <v>#REF!</v>
      </c>
      <c r="K19" s="56" t="e">
        <f>COUNTIF(#REF!,"=ТО")+COUNTIF(#REF!,"=ТО")</f>
        <v>#REF!</v>
      </c>
      <c r="L19" s="56" t="e">
        <f>COUNTIF(#REF!,"=ТО")+COUNTIF(#REF!,"=ТО")</f>
        <v>#REF!</v>
      </c>
      <c r="M19" s="56" t="e">
        <f>COUNTIF(#REF!,"=ТО")+COUNTIF(#REF!,"=ТО")</f>
        <v>#REF!</v>
      </c>
      <c r="N19" s="56" t="e">
        <f>COUNTIF(#REF!,"=ТО")+COUNTIF(#REF!,"=ТО")</f>
        <v>#REF!</v>
      </c>
      <c r="O19" s="56" t="e">
        <f>COUNTIF(#REF!,"=ТО")+COUNTIF(#REF!,"=ТО")</f>
        <v>#REF!</v>
      </c>
    </row>
    <row r="20" spans="1:15" s="41" customFormat="1" ht="15.75" customHeight="1">
      <c r="A20" s="158" t="s">
        <v>301</v>
      </c>
      <c r="B20" s="159"/>
      <c r="C20" s="57" t="s">
        <v>297</v>
      </c>
      <c r="D20" s="56" t="e">
        <f aca="true" t="shared" si="2" ref="D20:O20">D14+D16+D18</f>
        <v>#REF!</v>
      </c>
      <c r="E20" s="56" t="e">
        <f t="shared" si="2"/>
        <v>#REF!</v>
      </c>
      <c r="F20" s="56" t="e">
        <f t="shared" si="2"/>
        <v>#REF!</v>
      </c>
      <c r="G20" s="56" t="e">
        <f t="shared" si="2"/>
        <v>#REF!</v>
      </c>
      <c r="H20" s="56" t="e">
        <f t="shared" si="2"/>
        <v>#REF!</v>
      </c>
      <c r="I20" s="56" t="e">
        <f t="shared" si="2"/>
        <v>#REF!</v>
      </c>
      <c r="J20" s="56" t="e">
        <f t="shared" si="2"/>
        <v>#REF!</v>
      </c>
      <c r="K20" s="56" t="e">
        <f t="shared" si="2"/>
        <v>#REF!</v>
      </c>
      <c r="L20" s="56" t="e">
        <f t="shared" si="2"/>
        <v>#REF!</v>
      </c>
      <c r="M20" s="56" t="e">
        <f t="shared" si="2"/>
        <v>#REF!</v>
      </c>
      <c r="N20" s="56" t="e">
        <f t="shared" si="2"/>
        <v>#REF!</v>
      </c>
      <c r="O20" s="56" t="e">
        <f t="shared" si="2"/>
        <v>#REF!</v>
      </c>
    </row>
    <row r="21" spans="1:15" s="41" customFormat="1" ht="15.75" customHeight="1" thickBot="1">
      <c r="A21" s="160"/>
      <c r="B21" s="161"/>
      <c r="C21" s="58" t="s">
        <v>298</v>
      </c>
      <c r="D21" s="59" t="e">
        <f aca="true" t="shared" si="3" ref="D21:O21">D15+D17+D19</f>
        <v>#REF!</v>
      </c>
      <c r="E21" s="59" t="e">
        <f t="shared" si="3"/>
        <v>#REF!</v>
      </c>
      <c r="F21" s="59" t="e">
        <f t="shared" si="3"/>
        <v>#REF!</v>
      </c>
      <c r="G21" s="59" t="e">
        <f t="shared" si="3"/>
        <v>#REF!</v>
      </c>
      <c r="H21" s="59" t="e">
        <f t="shared" si="3"/>
        <v>#REF!</v>
      </c>
      <c r="I21" s="59" t="e">
        <f t="shared" si="3"/>
        <v>#REF!</v>
      </c>
      <c r="J21" s="59" t="e">
        <f t="shared" si="3"/>
        <v>#REF!</v>
      </c>
      <c r="K21" s="59" t="e">
        <f t="shared" si="3"/>
        <v>#REF!</v>
      </c>
      <c r="L21" s="59" t="e">
        <f t="shared" si="3"/>
        <v>#REF!</v>
      </c>
      <c r="M21" s="59" t="e">
        <f t="shared" si="3"/>
        <v>#REF!</v>
      </c>
      <c r="N21" s="59" t="e">
        <f t="shared" si="3"/>
        <v>#REF!</v>
      </c>
      <c r="O21" s="59" t="e">
        <f t="shared" si="3"/>
        <v>#REF!</v>
      </c>
    </row>
    <row r="22" spans="1:15" ht="21" customHeight="1" thickBot="1">
      <c r="A22" s="182" t="s">
        <v>302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/>
    </row>
    <row r="23" spans="1:15" s="41" customFormat="1" ht="15.75" customHeight="1">
      <c r="A23" s="185" t="s">
        <v>296</v>
      </c>
      <c r="B23" s="186"/>
      <c r="C23" s="53" t="s">
        <v>297</v>
      </c>
      <c r="D23" s="54" t="e">
        <f>SUMIF(#REF!,"=К",#REF!)</f>
        <v>#REF!</v>
      </c>
      <c r="E23" s="54" t="e">
        <f>SUMIF(#REF!,"=К",#REF!)</f>
        <v>#REF!</v>
      </c>
      <c r="F23" s="54" t="e">
        <f>SUMIF(#REF!,"=К",#REF!)</f>
        <v>#REF!</v>
      </c>
      <c r="G23" s="54" t="e">
        <f>SUMIF(#REF!,"=К",#REF!)</f>
        <v>#REF!</v>
      </c>
      <c r="H23" s="54" t="e">
        <f>SUMIF(#REF!,"=К",#REF!)</f>
        <v>#REF!</v>
      </c>
      <c r="I23" s="54" t="e">
        <f>SUMIF(#REF!,"=К",#REF!)</f>
        <v>#REF!</v>
      </c>
      <c r="J23" s="54" t="e">
        <f>SUMIF(#REF!,"=К",#REF!)</f>
        <v>#REF!</v>
      </c>
      <c r="K23" s="54" t="e">
        <f>SUMIF(#REF!,"=К",#REF!)</f>
        <v>#REF!</v>
      </c>
      <c r="L23" s="54" t="e">
        <f>SUMIF(#REF!,"=К",#REF!)</f>
        <v>#REF!</v>
      </c>
      <c r="M23" s="54" t="e">
        <f>SUMIF(#REF!,"=К",#REF!)</f>
        <v>#REF!</v>
      </c>
      <c r="N23" s="54" t="e">
        <f>SUMIF(#REF!,"=К",#REF!)</f>
        <v>#REF!</v>
      </c>
      <c r="O23" s="54" t="e">
        <f>SUMIF(#REF!,"=К",#REF!)</f>
        <v>#REF!</v>
      </c>
    </row>
    <row r="24" spans="1:15" s="41" customFormat="1" ht="15.75" customHeight="1">
      <c r="A24" s="158"/>
      <c r="B24" s="159"/>
      <c r="C24" s="55" t="s">
        <v>298</v>
      </c>
      <c r="D24" s="56" t="e">
        <f>COUNTIF(#REF!,"=К")</f>
        <v>#REF!</v>
      </c>
      <c r="E24" s="56" t="e">
        <f>COUNTIF(#REF!,"=К")</f>
        <v>#REF!</v>
      </c>
      <c r="F24" s="56" t="e">
        <f>COUNTIF(#REF!,"=К")</f>
        <v>#REF!</v>
      </c>
      <c r="G24" s="56" t="e">
        <f>COUNTIF(#REF!,"=К")</f>
        <v>#REF!</v>
      </c>
      <c r="H24" s="56" t="e">
        <f>COUNTIF(#REF!,"=К")</f>
        <v>#REF!</v>
      </c>
      <c r="I24" s="56" t="e">
        <f>COUNTIF(#REF!,"=К")</f>
        <v>#REF!</v>
      </c>
      <c r="J24" s="56" t="e">
        <f>COUNTIF(#REF!,"=К")</f>
        <v>#REF!</v>
      </c>
      <c r="K24" s="56" t="e">
        <f>COUNTIF(#REF!,"=К")</f>
        <v>#REF!</v>
      </c>
      <c r="L24" s="56" t="e">
        <f>COUNTIF(#REF!,"=К")</f>
        <v>#REF!</v>
      </c>
      <c r="M24" s="56" t="e">
        <f>COUNTIF(#REF!,"=К")</f>
        <v>#REF!</v>
      </c>
      <c r="N24" s="56" t="e">
        <f>COUNTIF(#REF!,"=К")</f>
        <v>#REF!</v>
      </c>
      <c r="O24" s="56" t="e">
        <f>COUNTIF(#REF!,"=К")</f>
        <v>#REF!</v>
      </c>
    </row>
    <row r="25" spans="1:15" s="41" customFormat="1" ht="15.75" customHeight="1">
      <c r="A25" s="174" t="s">
        <v>299</v>
      </c>
      <c r="B25" s="175"/>
      <c r="C25" s="57" t="s">
        <v>297</v>
      </c>
      <c r="D25" s="56" t="e">
        <f>SUMIF(#REF!,"=Т",#REF!)</f>
        <v>#REF!</v>
      </c>
      <c r="E25" s="56" t="e">
        <f>SUMIF(#REF!,"=Т",#REF!)</f>
        <v>#REF!</v>
      </c>
      <c r="F25" s="56" t="e">
        <f>SUMIF(#REF!,"=Т",#REF!)</f>
        <v>#REF!</v>
      </c>
      <c r="G25" s="56" t="e">
        <f>SUMIF(#REF!,"=Т",#REF!)</f>
        <v>#REF!</v>
      </c>
      <c r="H25" s="56" t="e">
        <f>SUMIF(#REF!,"=Т",#REF!)</f>
        <v>#REF!</v>
      </c>
      <c r="I25" s="56" t="e">
        <f>SUMIF(#REF!,"=Т",#REF!)</f>
        <v>#REF!</v>
      </c>
      <c r="J25" s="56" t="e">
        <f>SUMIF(#REF!,"=Т",#REF!)</f>
        <v>#REF!</v>
      </c>
      <c r="K25" s="56" t="e">
        <f>SUMIF(#REF!,"=Т",#REF!)</f>
        <v>#REF!</v>
      </c>
      <c r="L25" s="56" t="e">
        <f>SUMIF(#REF!,"=Т",#REF!)</f>
        <v>#REF!</v>
      </c>
      <c r="M25" s="56" t="e">
        <f>SUMIF(#REF!,"=Т",#REF!)</f>
        <v>#REF!</v>
      </c>
      <c r="N25" s="56" t="e">
        <f>SUMIF(#REF!,"=Т",#REF!)</f>
        <v>#REF!</v>
      </c>
      <c r="O25" s="56" t="e">
        <f>SUMIF(#REF!,"=Т",#REF!)</f>
        <v>#REF!</v>
      </c>
    </row>
    <row r="26" spans="1:15" s="41" customFormat="1" ht="15.75" customHeight="1">
      <c r="A26" s="174"/>
      <c r="B26" s="175"/>
      <c r="C26" s="55" t="s">
        <v>298</v>
      </c>
      <c r="D26" s="56" t="e">
        <f>COUNTIF(#REF!,"=Т")</f>
        <v>#REF!</v>
      </c>
      <c r="E26" s="56" t="e">
        <f>COUNTIF(#REF!,"=Т")</f>
        <v>#REF!</v>
      </c>
      <c r="F26" s="56" t="e">
        <f>COUNTIF(#REF!,"=Т")</f>
        <v>#REF!</v>
      </c>
      <c r="G26" s="56" t="e">
        <f>COUNTIF(#REF!,"=Т")</f>
        <v>#REF!</v>
      </c>
      <c r="H26" s="56" t="e">
        <f>COUNTIF(#REF!,"=Т")</f>
        <v>#REF!</v>
      </c>
      <c r="I26" s="56" t="e">
        <f>COUNTIF(#REF!,"=Т")</f>
        <v>#REF!</v>
      </c>
      <c r="J26" s="56" t="e">
        <f>COUNTIF(#REF!,"=Т")</f>
        <v>#REF!</v>
      </c>
      <c r="K26" s="56" t="e">
        <f>COUNTIF(#REF!,"=Т")</f>
        <v>#REF!</v>
      </c>
      <c r="L26" s="56" t="e">
        <f>COUNTIF(#REF!,"=Т")</f>
        <v>#REF!</v>
      </c>
      <c r="M26" s="56" t="e">
        <f>COUNTIF(#REF!,"=Т")</f>
        <v>#REF!</v>
      </c>
      <c r="N26" s="56" t="e">
        <f>COUNTIF(#REF!,"=Т")</f>
        <v>#REF!</v>
      </c>
      <c r="O26" s="56" t="e">
        <f>COUNTIF(#REF!,"=Т")</f>
        <v>#REF!</v>
      </c>
    </row>
    <row r="27" spans="1:15" s="41" customFormat="1" ht="15.75" customHeight="1">
      <c r="A27" s="176" t="s">
        <v>300</v>
      </c>
      <c r="B27" s="177"/>
      <c r="C27" s="57" t="s">
        <v>297</v>
      </c>
      <c r="D27" s="56" t="e">
        <f>SUMIF(#REF!,"=ТО",#REF!)*0.1</f>
        <v>#REF!</v>
      </c>
      <c r="E27" s="56" t="e">
        <f>SUMIF(#REF!,"=ТО",#REF!)*0.1</f>
        <v>#REF!</v>
      </c>
      <c r="F27" s="56" t="e">
        <f>SUMIF(#REF!,"=ТО",#REF!)*0.1</f>
        <v>#REF!</v>
      </c>
      <c r="G27" s="56" t="e">
        <f>SUMIF(#REF!,"=ТО",#REF!)*0.1</f>
        <v>#REF!</v>
      </c>
      <c r="H27" s="56" t="e">
        <f>SUMIF(#REF!,"=ТО",#REF!)*0.1</f>
        <v>#REF!</v>
      </c>
      <c r="I27" s="56" t="e">
        <f>SUMIF(#REF!,"=ТО",#REF!)*0.1</f>
        <v>#REF!</v>
      </c>
      <c r="J27" s="56" t="e">
        <f>SUMIF(#REF!,"=ТО",#REF!)*0.1</f>
        <v>#REF!</v>
      </c>
      <c r="K27" s="56" t="e">
        <f>SUMIF(#REF!,"=ТО",#REF!)*0.1</f>
        <v>#REF!</v>
      </c>
      <c r="L27" s="56" t="e">
        <f>SUMIF(#REF!,"=ТО",#REF!)*0.1</f>
        <v>#REF!</v>
      </c>
      <c r="M27" s="56" t="e">
        <f>SUMIF(#REF!,"=ТО",#REF!)*0.1</f>
        <v>#REF!</v>
      </c>
      <c r="N27" s="56" t="e">
        <f>SUMIF(#REF!,"=ТО",#REF!)*0.1</f>
        <v>#REF!</v>
      </c>
      <c r="O27" s="56" t="e">
        <f>SUMIF(#REF!,"=ТО",#REF!)*0.1</f>
        <v>#REF!</v>
      </c>
    </row>
    <row r="28" spans="1:15" s="41" customFormat="1" ht="15.75" customHeight="1">
      <c r="A28" s="178"/>
      <c r="B28" s="179"/>
      <c r="C28" s="55" t="s">
        <v>298</v>
      </c>
      <c r="D28" s="56" t="e">
        <f>COUNTIF(#REF!,"=ТО")</f>
        <v>#REF!</v>
      </c>
      <c r="E28" s="56" t="e">
        <f>COUNTIF(#REF!,"=ТО")</f>
        <v>#REF!</v>
      </c>
      <c r="F28" s="56" t="e">
        <f>COUNTIF(#REF!,"=ТО")</f>
        <v>#REF!</v>
      </c>
      <c r="G28" s="56" t="e">
        <f>COUNTIF(#REF!,"=ТО")</f>
        <v>#REF!</v>
      </c>
      <c r="H28" s="56" t="e">
        <f>COUNTIF(#REF!,"=ТО")</f>
        <v>#REF!</v>
      </c>
      <c r="I28" s="56" t="e">
        <f>COUNTIF(#REF!,"=ТО")</f>
        <v>#REF!</v>
      </c>
      <c r="J28" s="56" t="e">
        <f>COUNTIF(#REF!,"=ТО")</f>
        <v>#REF!</v>
      </c>
      <c r="K28" s="56" t="e">
        <f>COUNTIF(#REF!,"=ТО")</f>
        <v>#REF!</v>
      </c>
      <c r="L28" s="56" t="e">
        <f>COUNTIF(#REF!,"=ТО")</f>
        <v>#REF!</v>
      </c>
      <c r="M28" s="56" t="e">
        <f>COUNTIF(#REF!,"=ТО")</f>
        <v>#REF!</v>
      </c>
      <c r="N28" s="56" t="e">
        <f>COUNTIF(#REF!,"=ТО")</f>
        <v>#REF!</v>
      </c>
      <c r="O28" s="56" t="e">
        <f>COUNTIF(#REF!,"=ТО")</f>
        <v>#REF!</v>
      </c>
    </row>
    <row r="29" spans="1:15" s="41" customFormat="1" ht="15.75" customHeight="1">
      <c r="A29" s="158" t="s">
        <v>301</v>
      </c>
      <c r="B29" s="159"/>
      <c r="C29" s="57" t="s">
        <v>297</v>
      </c>
      <c r="D29" s="56" t="e">
        <f aca="true" t="shared" si="4" ref="D29:O29">D23+D25+D27</f>
        <v>#REF!</v>
      </c>
      <c r="E29" s="56" t="e">
        <f t="shared" si="4"/>
        <v>#REF!</v>
      </c>
      <c r="F29" s="56" t="e">
        <f t="shared" si="4"/>
        <v>#REF!</v>
      </c>
      <c r="G29" s="56" t="e">
        <f t="shared" si="4"/>
        <v>#REF!</v>
      </c>
      <c r="H29" s="56" t="e">
        <f t="shared" si="4"/>
        <v>#REF!</v>
      </c>
      <c r="I29" s="56" t="e">
        <f t="shared" si="4"/>
        <v>#REF!</v>
      </c>
      <c r="J29" s="56" t="e">
        <f t="shared" si="4"/>
        <v>#REF!</v>
      </c>
      <c r="K29" s="56" t="e">
        <f t="shared" si="4"/>
        <v>#REF!</v>
      </c>
      <c r="L29" s="56" t="e">
        <f t="shared" si="4"/>
        <v>#REF!</v>
      </c>
      <c r="M29" s="56" t="e">
        <f t="shared" si="4"/>
        <v>#REF!</v>
      </c>
      <c r="N29" s="56" t="e">
        <f t="shared" si="4"/>
        <v>#REF!</v>
      </c>
      <c r="O29" s="56" t="e">
        <f t="shared" si="4"/>
        <v>#REF!</v>
      </c>
    </row>
    <row r="30" spans="1:15" s="41" customFormat="1" ht="15.75" customHeight="1" thickBot="1">
      <c r="A30" s="160"/>
      <c r="B30" s="161"/>
      <c r="C30" s="58" t="s">
        <v>298</v>
      </c>
      <c r="D30" s="59" t="e">
        <f aca="true" t="shared" si="5" ref="D30:O30">D24+D26+D28</f>
        <v>#REF!</v>
      </c>
      <c r="E30" s="59" t="e">
        <f t="shared" si="5"/>
        <v>#REF!</v>
      </c>
      <c r="F30" s="59" t="e">
        <f t="shared" si="5"/>
        <v>#REF!</v>
      </c>
      <c r="G30" s="59" t="e">
        <f t="shared" si="5"/>
        <v>#REF!</v>
      </c>
      <c r="H30" s="59" t="e">
        <f t="shared" si="5"/>
        <v>#REF!</v>
      </c>
      <c r="I30" s="59" t="e">
        <f t="shared" si="5"/>
        <v>#REF!</v>
      </c>
      <c r="J30" s="59" t="e">
        <f t="shared" si="5"/>
        <v>#REF!</v>
      </c>
      <c r="K30" s="59" t="e">
        <f t="shared" si="5"/>
        <v>#REF!</v>
      </c>
      <c r="L30" s="59" t="e">
        <f t="shared" si="5"/>
        <v>#REF!</v>
      </c>
      <c r="M30" s="59" t="e">
        <f t="shared" si="5"/>
        <v>#REF!</v>
      </c>
      <c r="N30" s="59" t="e">
        <f t="shared" si="5"/>
        <v>#REF!</v>
      </c>
      <c r="O30" s="59" t="e">
        <f t="shared" si="5"/>
        <v>#REF!</v>
      </c>
    </row>
    <row r="31" spans="1:15" ht="21" customHeight="1" thickBot="1">
      <c r="A31" s="182" t="s">
        <v>574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</row>
    <row r="32" spans="1:15" s="41" customFormat="1" ht="15.75" customHeight="1">
      <c r="A32" s="185" t="s">
        <v>296</v>
      </c>
      <c r="B32" s="186"/>
      <c r="C32" s="53" t="s">
        <v>297</v>
      </c>
      <c r="D32" s="54" t="e">
        <f>SUMIF(#REF!,"=К",#REF!)+SUMIF(#REF!,"=К",#REF!)</f>
        <v>#REF!</v>
      </c>
      <c r="E32" s="54" t="e">
        <f>SUMIF(#REF!,"=К",#REF!)+SUMIF(#REF!,"=К",#REF!)</f>
        <v>#REF!</v>
      </c>
      <c r="F32" s="54" t="e">
        <f>SUMIF(#REF!,"=К",#REF!)+SUMIF(#REF!,"=К",#REF!)</f>
        <v>#REF!</v>
      </c>
      <c r="G32" s="54" t="e">
        <f>SUMIF(#REF!,"=К",#REF!)+SUMIF(#REF!,"=К",#REF!)</f>
        <v>#REF!</v>
      </c>
      <c r="H32" s="54" t="e">
        <f>SUMIF(#REF!,"=К",#REF!)+SUMIF(#REF!,"=К",#REF!)</f>
        <v>#REF!</v>
      </c>
      <c r="I32" s="54" t="e">
        <f>SUMIF(#REF!,"=К",#REF!)+SUMIF(#REF!,"=К",#REF!)</f>
        <v>#REF!</v>
      </c>
      <c r="J32" s="54" t="e">
        <f>SUMIF(#REF!,"=К",#REF!)+SUMIF(#REF!,"=К",#REF!)</f>
        <v>#REF!</v>
      </c>
      <c r="K32" s="54" t="e">
        <f>SUMIF(#REF!,"=К",#REF!)+SUMIF(#REF!,"=К",#REF!)</f>
        <v>#REF!</v>
      </c>
      <c r="L32" s="54" t="e">
        <f>SUMIF(#REF!,"=К",#REF!)+SUMIF(#REF!,"=К",#REF!)</f>
        <v>#REF!</v>
      </c>
      <c r="M32" s="54" t="e">
        <f>SUMIF(#REF!,"=К",#REF!)+SUMIF(#REF!,"=К",#REF!)</f>
        <v>#REF!</v>
      </c>
      <c r="N32" s="54" t="e">
        <f>SUMIF(#REF!,"=К",#REF!)+SUMIF(#REF!,"=К",#REF!)</f>
        <v>#REF!</v>
      </c>
      <c r="O32" s="54" t="e">
        <f>SUMIF(#REF!,"=К",#REF!)+SUMIF(#REF!,"=К",#REF!)</f>
        <v>#REF!</v>
      </c>
    </row>
    <row r="33" spans="1:15" s="41" customFormat="1" ht="15.75" customHeight="1">
      <c r="A33" s="158"/>
      <c r="B33" s="159"/>
      <c r="C33" s="55" t="s">
        <v>298</v>
      </c>
      <c r="D33" s="63" t="e">
        <f>COUNTIF(#REF!,"=К")+COUNTIF(#REF!,"=К")</f>
        <v>#REF!</v>
      </c>
      <c r="E33" s="63" t="e">
        <f>COUNTIF(#REF!,"=К")+COUNTIF(#REF!,"=К")</f>
        <v>#REF!</v>
      </c>
      <c r="F33" s="63" t="e">
        <f>COUNTIF(#REF!,"=К")+COUNTIF(#REF!,"=К")</f>
        <v>#REF!</v>
      </c>
      <c r="G33" s="63" t="e">
        <f>COUNTIF(#REF!,"=К")+COUNTIF(#REF!,"=К")</f>
        <v>#REF!</v>
      </c>
      <c r="H33" s="63" t="e">
        <f>COUNTIF(#REF!,"=К")+COUNTIF(#REF!,"=К")</f>
        <v>#REF!</v>
      </c>
      <c r="I33" s="63" t="e">
        <f>COUNTIF(#REF!,"=К")+COUNTIF(#REF!,"=К")</f>
        <v>#REF!</v>
      </c>
      <c r="J33" s="63" t="e">
        <f>COUNTIF(#REF!,"=К")+COUNTIF(#REF!,"=К")</f>
        <v>#REF!</v>
      </c>
      <c r="K33" s="63" t="e">
        <f>COUNTIF(#REF!,"=К")+COUNTIF(#REF!,"=К")</f>
        <v>#REF!</v>
      </c>
      <c r="L33" s="63" t="e">
        <f>COUNTIF(#REF!,"=К")+COUNTIF(#REF!,"=К")</f>
        <v>#REF!</v>
      </c>
      <c r="M33" s="63" t="e">
        <f>COUNTIF(#REF!,"=К")+COUNTIF(#REF!,"=К")</f>
        <v>#REF!</v>
      </c>
      <c r="N33" s="63" t="e">
        <f>COUNTIF(#REF!,"=К")+COUNTIF(#REF!,"=К")</f>
        <v>#REF!</v>
      </c>
      <c r="O33" s="63" t="e">
        <f>COUNTIF(#REF!,"=К")+COUNTIF(#REF!,"=К")</f>
        <v>#REF!</v>
      </c>
    </row>
    <row r="34" spans="1:15" s="41" customFormat="1" ht="15.75" customHeight="1">
      <c r="A34" s="174" t="s">
        <v>299</v>
      </c>
      <c r="B34" s="175"/>
      <c r="C34" s="57" t="s">
        <v>297</v>
      </c>
      <c r="D34" s="56" t="e">
        <f>SUMIF(#REF!,"=Т",#REF!)+SUMIF(#REF!,"=Т",#REF!)</f>
        <v>#REF!</v>
      </c>
      <c r="E34" s="56" t="e">
        <f>SUMIF(#REF!,"=Т",#REF!)+SUMIF(#REF!,"=Т",#REF!)</f>
        <v>#REF!</v>
      </c>
      <c r="F34" s="56" t="e">
        <f>SUMIF(#REF!,"=Т",#REF!)+SUMIF(#REF!,"=Т",#REF!)</f>
        <v>#REF!</v>
      </c>
      <c r="G34" s="56" t="e">
        <f>SUMIF(#REF!,"=Т",#REF!)+SUMIF(#REF!,"=Т",#REF!)</f>
        <v>#REF!</v>
      </c>
      <c r="H34" s="56" t="e">
        <f>SUMIF(#REF!,"=Т",#REF!)+SUMIF(#REF!,"=Т",#REF!)</f>
        <v>#REF!</v>
      </c>
      <c r="I34" s="56" t="e">
        <f>SUMIF(#REF!,"=Т",#REF!)+SUMIF(#REF!,"=Т",#REF!)</f>
        <v>#REF!</v>
      </c>
      <c r="J34" s="56" t="e">
        <f>SUMIF(#REF!,"=Т",#REF!)+SUMIF(#REF!,"=Т",#REF!)</f>
        <v>#REF!</v>
      </c>
      <c r="K34" s="56" t="e">
        <f>SUMIF(#REF!,"=Т",#REF!)+SUMIF(#REF!,"=Т",#REF!)</f>
        <v>#REF!</v>
      </c>
      <c r="L34" s="56" t="e">
        <f>SUMIF(#REF!,"=Т",#REF!)+SUMIF(#REF!,"=Т",#REF!)</f>
        <v>#REF!</v>
      </c>
      <c r="M34" s="56" t="e">
        <f>SUMIF(#REF!,"=Т",#REF!)+SUMIF(#REF!,"=Т",#REF!)</f>
        <v>#REF!</v>
      </c>
      <c r="N34" s="56" t="e">
        <f>SUMIF(#REF!,"=Т",#REF!)+SUMIF(#REF!,"=Т",#REF!)</f>
        <v>#REF!</v>
      </c>
      <c r="O34" s="56" t="e">
        <f>SUMIF(#REF!,"=Т",#REF!)+SUMIF(#REF!,"=Т",#REF!)</f>
        <v>#REF!</v>
      </c>
    </row>
    <row r="35" spans="1:15" s="41" customFormat="1" ht="15.75" customHeight="1">
      <c r="A35" s="174"/>
      <c r="B35" s="175"/>
      <c r="C35" s="55" t="s">
        <v>298</v>
      </c>
      <c r="D35" s="56" t="e">
        <f>COUNTIF(#REF!,"=Т")+COUNTIF(#REF!,"=Т")</f>
        <v>#REF!</v>
      </c>
      <c r="E35" s="56" t="e">
        <f>COUNTIF(#REF!,"=Т")+COUNTIF(#REF!,"=Т")</f>
        <v>#REF!</v>
      </c>
      <c r="F35" s="56" t="e">
        <f>COUNTIF(#REF!,"=Т")+COUNTIF(#REF!,"=Т")</f>
        <v>#REF!</v>
      </c>
      <c r="G35" s="56" t="e">
        <f>COUNTIF(#REF!,"=Т")+COUNTIF(#REF!,"=Т")</f>
        <v>#REF!</v>
      </c>
      <c r="H35" s="56" t="e">
        <f>COUNTIF(#REF!,"=Т")+COUNTIF(#REF!,"=Т")</f>
        <v>#REF!</v>
      </c>
      <c r="I35" s="56" t="e">
        <f>COUNTIF(#REF!,"=Т")+COUNTIF(#REF!,"=Т")</f>
        <v>#REF!</v>
      </c>
      <c r="J35" s="56" t="e">
        <f>COUNTIF(#REF!,"=Т")+COUNTIF(#REF!,"=Т")</f>
        <v>#REF!</v>
      </c>
      <c r="K35" s="56" t="e">
        <f>COUNTIF(#REF!,"=Т")+COUNTIF(#REF!,"=Т")</f>
        <v>#REF!</v>
      </c>
      <c r="L35" s="56" t="e">
        <f>COUNTIF(#REF!,"=Т")+COUNTIF(#REF!,"=Т")</f>
        <v>#REF!</v>
      </c>
      <c r="M35" s="56" t="e">
        <f>COUNTIF(#REF!,"=Т")+COUNTIF(#REF!,"=Т")</f>
        <v>#REF!</v>
      </c>
      <c r="N35" s="56" t="e">
        <f>COUNTIF(#REF!,"=Т")+COUNTIF(#REF!,"=Т")</f>
        <v>#REF!</v>
      </c>
      <c r="O35" s="56" t="e">
        <f>COUNTIF(#REF!,"=Т")+COUNTIF(#REF!,"=Т")</f>
        <v>#REF!</v>
      </c>
    </row>
    <row r="36" spans="1:15" s="41" customFormat="1" ht="15.75" customHeight="1">
      <c r="A36" s="176" t="s">
        <v>300</v>
      </c>
      <c r="B36" s="177"/>
      <c r="C36" s="57" t="s">
        <v>297</v>
      </c>
      <c r="D36" s="56" t="e">
        <f>(SUMIF(#REF!,"=ТО",#REF!))*0.1+(SUMIF(#REF!,"=ТО",#REF!))*0.1</f>
        <v>#REF!</v>
      </c>
      <c r="E36" s="56" t="e">
        <f>(SUMIF(#REF!,"=ТО",#REF!))*0.1+(SUMIF(#REF!,"=ТО",#REF!))*0.1</f>
        <v>#REF!</v>
      </c>
      <c r="F36" s="56" t="e">
        <f>(SUMIF(#REF!,"=ТО",#REF!))*0.1+(SUMIF(#REF!,"=ТО",#REF!))*0.1</f>
        <v>#REF!</v>
      </c>
      <c r="G36" s="56" t="e">
        <f>(SUMIF(#REF!,"=ТО",#REF!))*0.1+(SUMIF(#REF!,"=ТО",#REF!))*0.1</f>
        <v>#REF!</v>
      </c>
      <c r="H36" s="56" t="e">
        <f>(SUMIF(#REF!,"=ТО",#REF!))*0.1+(SUMIF(#REF!,"=ТО",#REF!))*0.1</f>
        <v>#REF!</v>
      </c>
      <c r="I36" s="56" t="e">
        <f>(SUMIF(#REF!,"=ТО",#REF!))*0.1+(SUMIF(#REF!,"=ТО",#REF!))*0.1</f>
        <v>#REF!</v>
      </c>
      <c r="J36" s="56" t="e">
        <f>(SUMIF(#REF!,"=ТО",#REF!))*0.1+(SUMIF(#REF!,"=ТО",#REF!))*0.1</f>
        <v>#REF!</v>
      </c>
      <c r="K36" s="56" t="e">
        <f>(SUMIF(#REF!,"=ТО",#REF!))*0.1+(SUMIF(#REF!,"=ТО",#REF!))*0.1</f>
        <v>#REF!</v>
      </c>
      <c r="L36" s="56" t="e">
        <f>(SUMIF(#REF!,"=ТО",#REF!))*0.1+(SUMIF(#REF!,"=ТО",#REF!))*0.1</f>
        <v>#REF!</v>
      </c>
      <c r="M36" s="56" t="e">
        <f>(SUMIF(#REF!,"=ТО",#REF!))*0.1+(SUMIF(#REF!,"=ТО",#REF!))*0.1</f>
        <v>#REF!</v>
      </c>
      <c r="N36" s="56" t="e">
        <f>(SUMIF(#REF!,"=ТО",#REF!))*0.1+(SUMIF(#REF!,"=ТО",#REF!))*0.1</f>
        <v>#REF!</v>
      </c>
      <c r="O36" s="56" t="e">
        <f>(SUMIF(#REF!,"=ТО",#REF!))*0.1+(SUMIF(#REF!,"=ТО",#REF!))*0.1</f>
        <v>#REF!</v>
      </c>
    </row>
    <row r="37" spans="1:15" s="41" customFormat="1" ht="15.75" customHeight="1">
      <c r="A37" s="178"/>
      <c r="B37" s="179"/>
      <c r="C37" s="55" t="s">
        <v>298</v>
      </c>
      <c r="D37" s="64" t="e">
        <f>COUNTIF(#REF!,"=ТО")+COUNTIF(#REF!,"=ТО")</f>
        <v>#REF!</v>
      </c>
      <c r="E37" s="64" t="e">
        <f>COUNTIF(#REF!,"=ТО")+COUNTIF(#REF!,"=ТО")</f>
        <v>#REF!</v>
      </c>
      <c r="F37" s="64" t="e">
        <f>COUNTIF(#REF!,"=ТО")+COUNTIF(#REF!,"=ТО")</f>
        <v>#REF!</v>
      </c>
      <c r="G37" s="64" t="e">
        <f>COUNTIF(#REF!,"=ТО")+COUNTIF(#REF!,"=ТО")</f>
        <v>#REF!</v>
      </c>
      <c r="H37" s="64" t="e">
        <f>COUNTIF(#REF!,"=ТО")+COUNTIF(#REF!,"=ТО")</f>
        <v>#REF!</v>
      </c>
      <c r="I37" s="64" t="e">
        <f>COUNTIF(#REF!,"=ТО")+COUNTIF(#REF!,"=ТО")</f>
        <v>#REF!</v>
      </c>
      <c r="J37" s="64" t="e">
        <f>COUNTIF(#REF!,"=ТО")+COUNTIF(#REF!,"=ТО")</f>
        <v>#REF!</v>
      </c>
      <c r="K37" s="64" t="e">
        <f>COUNTIF(#REF!,"=ТО")+COUNTIF(#REF!,"=ТО")</f>
        <v>#REF!</v>
      </c>
      <c r="L37" s="64" t="e">
        <f>COUNTIF(#REF!,"=ТО")+COUNTIF(#REF!,"=ТО")</f>
        <v>#REF!</v>
      </c>
      <c r="M37" s="64" t="e">
        <f>COUNTIF(#REF!,"=ТО")+COUNTIF(#REF!,"=ТО")</f>
        <v>#REF!</v>
      </c>
      <c r="N37" s="64" t="e">
        <f>COUNTIF(#REF!,"=ТО")+COUNTIF(#REF!,"=ТО")</f>
        <v>#REF!</v>
      </c>
      <c r="O37" s="64" t="e">
        <f>COUNTIF(#REF!,"=ТО")+COUNTIF(#REF!,"=ТО")</f>
        <v>#REF!</v>
      </c>
    </row>
    <row r="38" spans="1:15" s="41" customFormat="1" ht="15.75" customHeight="1">
      <c r="A38" s="158" t="s">
        <v>301</v>
      </c>
      <c r="B38" s="159"/>
      <c r="C38" s="57" t="s">
        <v>297</v>
      </c>
      <c r="D38" s="56" t="e">
        <f aca="true" t="shared" si="6" ref="D38:O38">D32+D34+D36</f>
        <v>#REF!</v>
      </c>
      <c r="E38" s="56" t="e">
        <f t="shared" si="6"/>
        <v>#REF!</v>
      </c>
      <c r="F38" s="56" t="e">
        <f t="shared" si="6"/>
        <v>#REF!</v>
      </c>
      <c r="G38" s="56" t="e">
        <f t="shared" si="6"/>
        <v>#REF!</v>
      </c>
      <c r="H38" s="56" t="e">
        <f t="shared" si="6"/>
        <v>#REF!</v>
      </c>
      <c r="I38" s="56" t="e">
        <f t="shared" si="6"/>
        <v>#REF!</v>
      </c>
      <c r="J38" s="56" t="e">
        <f t="shared" si="6"/>
        <v>#REF!</v>
      </c>
      <c r="K38" s="56" t="e">
        <f t="shared" si="6"/>
        <v>#REF!</v>
      </c>
      <c r="L38" s="56" t="e">
        <f t="shared" si="6"/>
        <v>#REF!</v>
      </c>
      <c r="M38" s="56" t="e">
        <f t="shared" si="6"/>
        <v>#REF!</v>
      </c>
      <c r="N38" s="56" t="e">
        <f t="shared" si="6"/>
        <v>#REF!</v>
      </c>
      <c r="O38" s="56" t="e">
        <f t="shared" si="6"/>
        <v>#REF!</v>
      </c>
    </row>
    <row r="39" spans="1:15" s="41" customFormat="1" ht="15.75" customHeight="1">
      <c r="A39" s="158"/>
      <c r="B39" s="159"/>
      <c r="C39" s="67" t="s">
        <v>298</v>
      </c>
      <c r="D39" s="64" t="e">
        <f aca="true" t="shared" si="7" ref="D39:O39">D33+D35+D37</f>
        <v>#REF!</v>
      </c>
      <c r="E39" s="64" t="e">
        <f t="shared" si="7"/>
        <v>#REF!</v>
      </c>
      <c r="F39" s="64" t="e">
        <f t="shared" si="7"/>
        <v>#REF!</v>
      </c>
      <c r="G39" s="64" t="e">
        <f t="shared" si="7"/>
        <v>#REF!</v>
      </c>
      <c r="H39" s="64" t="e">
        <f t="shared" si="7"/>
        <v>#REF!</v>
      </c>
      <c r="I39" s="64" t="e">
        <f t="shared" si="7"/>
        <v>#REF!</v>
      </c>
      <c r="J39" s="64" t="e">
        <f t="shared" si="7"/>
        <v>#REF!</v>
      </c>
      <c r="K39" s="64" t="e">
        <f t="shared" si="7"/>
        <v>#REF!</v>
      </c>
      <c r="L39" s="64" t="e">
        <f t="shared" si="7"/>
        <v>#REF!</v>
      </c>
      <c r="M39" s="64" t="e">
        <f t="shared" si="7"/>
        <v>#REF!</v>
      </c>
      <c r="N39" s="64" t="e">
        <f t="shared" si="7"/>
        <v>#REF!</v>
      </c>
      <c r="O39" s="64" t="e">
        <f t="shared" si="7"/>
        <v>#REF!</v>
      </c>
    </row>
    <row r="40" spans="1:15" s="89" customFormat="1" ht="15.75" thickBot="1">
      <c r="A40" s="162" t="s">
        <v>594</v>
      </c>
      <c r="B40" s="163"/>
      <c r="C40" s="164"/>
      <c r="D40" s="84" t="s">
        <v>284</v>
      </c>
      <c r="E40" s="84" t="s">
        <v>285</v>
      </c>
      <c r="F40" s="84" t="s">
        <v>286</v>
      </c>
      <c r="G40" s="84" t="s">
        <v>287</v>
      </c>
      <c r="H40" s="84" t="s">
        <v>288</v>
      </c>
      <c r="I40" s="84" t="s">
        <v>289</v>
      </c>
      <c r="J40" s="84" t="s">
        <v>290</v>
      </c>
      <c r="K40" s="84" t="s">
        <v>291</v>
      </c>
      <c r="L40" s="84" t="s">
        <v>292</v>
      </c>
      <c r="M40" s="84" t="s">
        <v>293</v>
      </c>
      <c r="N40" s="84" t="s">
        <v>294</v>
      </c>
      <c r="O40" s="84" t="s">
        <v>295</v>
      </c>
    </row>
    <row r="41" spans="1:15" ht="21" customHeight="1" thickBot="1">
      <c r="A41" s="182" t="s">
        <v>303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4"/>
    </row>
    <row r="42" spans="1:15" s="41" customFormat="1" ht="15.75" customHeight="1">
      <c r="A42" s="170" t="s">
        <v>299</v>
      </c>
      <c r="B42" s="171"/>
      <c r="C42" s="53" t="s">
        <v>297</v>
      </c>
      <c r="D42" s="54" t="e">
        <f>SUMIF(#REF!,"=Т",#REF!)</f>
        <v>#REF!</v>
      </c>
      <c r="E42" s="54" t="e">
        <f>SUMIF(#REF!,"=Т",#REF!)</f>
        <v>#REF!</v>
      </c>
      <c r="F42" s="54" t="e">
        <f>SUMIF(#REF!,"=Т",#REF!)</f>
        <v>#REF!</v>
      </c>
      <c r="G42" s="54" t="e">
        <f>SUMIF(#REF!,"=Т",#REF!)</f>
        <v>#REF!</v>
      </c>
      <c r="H42" s="54" t="e">
        <f>SUMIF(#REF!,"=Т",#REF!)</f>
        <v>#REF!</v>
      </c>
      <c r="I42" s="54" t="e">
        <f>SUMIF(#REF!,"=Т",#REF!)</f>
        <v>#REF!</v>
      </c>
      <c r="J42" s="54" t="e">
        <f>SUMIF(#REF!,"=Т",#REF!)</f>
        <v>#REF!</v>
      </c>
      <c r="K42" s="54" t="e">
        <f>SUMIF(#REF!,"=Т",#REF!)</f>
        <v>#REF!</v>
      </c>
      <c r="L42" s="54" t="e">
        <f>SUMIF(#REF!,"=Т",#REF!)</f>
        <v>#REF!</v>
      </c>
      <c r="M42" s="54" t="e">
        <f>SUMIF(#REF!,"=Т",#REF!)</f>
        <v>#REF!</v>
      </c>
      <c r="N42" s="54" t="e">
        <f>SUMIF(#REF!,"=Т",#REF!)</f>
        <v>#REF!</v>
      </c>
      <c r="O42" s="54" t="e">
        <f>SUMIF(#REF!,"=Т",#REF!)</f>
        <v>#REF!</v>
      </c>
    </row>
    <row r="43" spans="1:15" s="41" customFormat="1" ht="15.75" customHeight="1">
      <c r="A43" s="174"/>
      <c r="B43" s="175"/>
      <c r="C43" s="55" t="s">
        <v>298</v>
      </c>
      <c r="D43" s="64" t="e">
        <f>COUNTIF(#REF!,"=Т")</f>
        <v>#REF!</v>
      </c>
      <c r="E43" s="64" t="e">
        <f>COUNTIF(#REF!,"=Т")</f>
        <v>#REF!</v>
      </c>
      <c r="F43" s="64" t="e">
        <f>COUNTIF(#REF!,"=Т")</f>
        <v>#REF!</v>
      </c>
      <c r="G43" s="64" t="e">
        <f>COUNTIF(#REF!,"=Т")</f>
        <v>#REF!</v>
      </c>
      <c r="H43" s="64" t="e">
        <f>COUNTIF(#REF!,"=Т")</f>
        <v>#REF!</v>
      </c>
      <c r="I43" s="64" t="e">
        <f>COUNTIF(#REF!,"=Т")</f>
        <v>#REF!</v>
      </c>
      <c r="J43" s="64" t="e">
        <f>COUNTIF(#REF!,"=Т")</f>
        <v>#REF!</v>
      </c>
      <c r="K43" s="64" t="e">
        <f>COUNTIF(#REF!,"=Т")</f>
        <v>#REF!</v>
      </c>
      <c r="L43" s="64" t="e">
        <f>COUNTIF(#REF!,"=Т")</f>
        <v>#REF!</v>
      </c>
      <c r="M43" s="64" t="e">
        <f>COUNTIF(#REF!,"=Т")</f>
        <v>#REF!</v>
      </c>
      <c r="N43" s="64" t="e">
        <f>COUNTIF(#REF!,"=Т")</f>
        <v>#REF!</v>
      </c>
      <c r="O43" s="64" t="e">
        <f>COUNTIF(#REF!,"=Т")</f>
        <v>#REF!</v>
      </c>
    </row>
    <row r="44" spans="1:15" s="41" customFormat="1" ht="15.75" customHeight="1">
      <c r="A44" s="176" t="s">
        <v>300</v>
      </c>
      <c r="B44" s="177"/>
      <c r="C44" s="57" t="s">
        <v>297</v>
      </c>
      <c r="D44" s="64" t="e">
        <f>(SUMIF(#REF!,"=ТО",#REF!))*0.1</f>
        <v>#REF!</v>
      </c>
      <c r="E44" s="64" t="e">
        <f>(SUMIF(#REF!,"=ТО",#REF!))*0.1</f>
        <v>#REF!</v>
      </c>
      <c r="F44" s="64" t="e">
        <f>(SUMIF(#REF!,"=ТО",#REF!))*0.1</f>
        <v>#REF!</v>
      </c>
      <c r="G44" s="64" t="e">
        <f>(SUMIF(#REF!,"=ТО",#REF!))*0.1</f>
        <v>#REF!</v>
      </c>
      <c r="H44" s="64" t="e">
        <f>(SUMIF(#REF!,"=ТО",#REF!))*0.1</f>
        <v>#REF!</v>
      </c>
      <c r="I44" s="64" t="e">
        <f>(SUMIF(#REF!,"=ТО",#REF!))*0.1</f>
        <v>#REF!</v>
      </c>
      <c r="J44" s="64" t="e">
        <f>(SUMIF(#REF!,"=ТО",#REF!))*0.1</f>
        <v>#REF!</v>
      </c>
      <c r="K44" s="64" t="e">
        <f>(SUMIF(#REF!,"=ТО",#REF!))*0.1</f>
        <v>#REF!</v>
      </c>
      <c r="L44" s="64" t="e">
        <f>(SUMIF(#REF!,"=ТО",#REF!))*0.1</f>
        <v>#REF!</v>
      </c>
      <c r="M44" s="64" t="e">
        <f>(SUMIF(#REF!,"=ТО",#REF!))*0.1</f>
        <v>#REF!</v>
      </c>
      <c r="N44" s="64" t="e">
        <f>(SUMIF(#REF!,"=ТО",#REF!))*0.1</f>
        <v>#REF!</v>
      </c>
      <c r="O44" s="64" t="e">
        <f>(SUMIF(#REF!,"=ТО",#REF!))*0.1</f>
        <v>#REF!</v>
      </c>
    </row>
    <row r="45" spans="1:15" s="41" customFormat="1" ht="15.75" customHeight="1">
      <c r="A45" s="178"/>
      <c r="B45" s="179"/>
      <c r="C45" s="55" t="s">
        <v>298</v>
      </c>
      <c r="D45" s="64" t="e">
        <f>COUNTIF(#REF!,"=ТО")</f>
        <v>#REF!</v>
      </c>
      <c r="E45" s="64" t="e">
        <f>COUNTIF(#REF!,"=ТО")</f>
        <v>#REF!</v>
      </c>
      <c r="F45" s="64" t="e">
        <f>COUNTIF(#REF!,"=ТО")</f>
        <v>#REF!</v>
      </c>
      <c r="G45" s="64" t="e">
        <f>COUNTIF(#REF!,"=ТО")</f>
        <v>#REF!</v>
      </c>
      <c r="H45" s="64" t="e">
        <f>COUNTIF(#REF!,"=ТО")</f>
        <v>#REF!</v>
      </c>
      <c r="I45" s="64" t="e">
        <f>COUNTIF(#REF!,"=ТО")</f>
        <v>#REF!</v>
      </c>
      <c r="J45" s="64" t="e">
        <f>COUNTIF(#REF!,"=ТО")</f>
        <v>#REF!</v>
      </c>
      <c r="K45" s="64" t="e">
        <f>COUNTIF(#REF!,"=ТО")</f>
        <v>#REF!</v>
      </c>
      <c r="L45" s="64" t="e">
        <f>COUNTIF(#REF!,"=ТО")</f>
        <v>#REF!</v>
      </c>
      <c r="M45" s="64" t="e">
        <f>COUNTIF(#REF!,"=ТО")</f>
        <v>#REF!</v>
      </c>
      <c r="N45" s="64" t="e">
        <f>COUNTIF(#REF!,"=ТО")</f>
        <v>#REF!</v>
      </c>
      <c r="O45" s="64" t="e">
        <f>COUNTIF(#REF!,"=ТО")</f>
        <v>#REF!</v>
      </c>
    </row>
    <row r="46" spans="1:15" s="41" customFormat="1" ht="15.75" customHeight="1">
      <c r="A46" s="158" t="s">
        <v>301</v>
      </c>
      <c r="B46" s="159"/>
      <c r="C46" s="57" t="s">
        <v>297</v>
      </c>
      <c r="D46" s="56" t="e">
        <f aca="true" t="shared" si="8" ref="D46:O46">D42+D44</f>
        <v>#REF!</v>
      </c>
      <c r="E46" s="56" t="e">
        <f t="shared" si="8"/>
        <v>#REF!</v>
      </c>
      <c r="F46" s="56" t="e">
        <f t="shared" si="8"/>
        <v>#REF!</v>
      </c>
      <c r="G46" s="56" t="e">
        <f t="shared" si="8"/>
        <v>#REF!</v>
      </c>
      <c r="H46" s="56" t="e">
        <f t="shared" si="8"/>
        <v>#REF!</v>
      </c>
      <c r="I46" s="56" t="e">
        <f t="shared" si="8"/>
        <v>#REF!</v>
      </c>
      <c r="J46" s="56" t="e">
        <f t="shared" si="8"/>
        <v>#REF!</v>
      </c>
      <c r="K46" s="56" t="e">
        <f t="shared" si="8"/>
        <v>#REF!</v>
      </c>
      <c r="L46" s="56" t="e">
        <f t="shared" si="8"/>
        <v>#REF!</v>
      </c>
      <c r="M46" s="56" t="e">
        <f t="shared" si="8"/>
        <v>#REF!</v>
      </c>
      <c r="N46" s="56" t="e">
        <f t="shared" si="8"/>
        <v>#REF!</v>
      </c>
      <c r="O46" s="56" t="e">
        <f t="shared" si="8"/>
        <v>#REF!</v>
      </c>
    </row>
    <row r="47" spans="1:15" s="41" customFormat="1" ht="15.75" customHeight="1" thickBot="1">
      <c r="A47" s="160"/>
      <c r="B47" s="161"/>
      <c r="C47" s="58" t="s">
        <v>298</v>
      </c>
      <c r="D47" s="59" t="e">
        <f aca="true" t="shared" si="9" ref="D47:O47">D43+D45</f>
        <v>#REF!</v>
      </c>
      <c r="E47" s="59" t="e">
        <f t="shared" si="9"/>
        <v>#REF!</v>
      </c>
      <c r="F47" s="59" t="e">
        <f t="shared" si="9"/>
        <v>#REF!</v>
      </c>
      <c r="G47" s="59" t="e">
        <f t="shared" si="9"/>
        <v>#REF!</v>
      </c>
      <c r="H47" s="59" t="e">
        <f t="shared" si="9"/>
        <v>#REF!</v>
      </c>
      <c r="I47" s="59" t="e">
        <f t="shared" si="9"/>
        <v>#REF!</v>
      </c>
      <c r="J47" s="59" t="e">
        <f t="shared" si="9"/>
        <v>#REF!</v>
      </c>
      <c r="K47" s="59" t="e">
        <f t="shared" si="9"/>
        <v>#REF!</v>
      </c>
      <c r="L47" s="59" t="e">
        <f t="shared" si="9"/>
        <v>#REF!</v>
      </c>
      <c r="M47" s="59" t="e">
        <f t="shared" si="9"/>
        <v>#REF!</v>
      </c>
      <c r="N47" s="59" t="e">
        <f t="shared" si="9"/>
        <v>#REF!</v>
      </c>
      <c r="O47" s="59" t="e">
        <f t="shared" si="9"/>
        <v>#REF!</v>
      </c>
    </row>
    <row r="48" spans="1:15" ht="21" customHeight="1" thickBot="1">
      <c r="A48" s="182" t="s">
        <v>586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  <row r="49" spans="1:15" s="41" customFormat="1" ht="15.75" customHeight="1">
      <c r="A49" s="185" t="s">
        <v>296</v>
      </c>
      <c r="B49" s="186"/>
      <c r="C49" s="53" t="s">
        <v>297</v>
      </c>
      <c r="D49" s="54" t="e">
        <f>SUMIF(#REF!,"=К",#REF!)+SUMIF(#REF!,"=К",#REF!)+SUMIF(#REF!,"=К",#REF!)</f>
        <v>#REF!</v>
      </c>
      <c r="E49" s="54" t="e">
        <f>SUMIF(#REF!,"=К",#REF!)+SUMIF(#REF!,"=К",#REF!)+SUMIF(#REF!,"=К",#REF!)</f>
        <v>#REF!</v>
      </c>
      <c r="F49" s="54" t="e">
        <f>SUMIF(#REF!,"=К",#REF!)+SUMIF(#REF!,"=К",#REF!)+SUMIF(#REF!,"=К",#REF!)</f>
        <v>#REF!</v>
      </c>
      <c r="G49" s="54" t="e">
        <f>SUMIF(#REF!,"=К",#REF!)+SUMIF(#REF!,"=К",#REF!)+SUMIF(#REF!,"=К",#REF!)</f>
        <v>#REF!</v>
      </c>
      <c r="H49" s="54" t="e">
        <f>SUMIF(#REF!,"=К",#REF!)+SUMIF(#REF!,"=К",#REF!)+SUMIF(#REF!,"=К",#REF!)</f>
        <v>#REF!</v>
      </c>
      <c r="I49" s="54" t="e">
        <f>SUMIF(#REF!,"=К",#REF!)+SUMIF(#REF!,"=К",#REF!)+SUMIF(#REF!,"=К",#REF!)</f>
        <v>#REF!</v>
      </c>
      <c r="J49" s="54" t="e">
        <f>SUMIF(#REF!,"=К",#REF!)+SUMIF(#REF!,"=К",#REF!)+SUMIF(#REF!,"=К",#REF!)</f>
        <v>#REF!</v>
      </c>
      <c r="K49" s="54" t="e">
        <f>SUMIF(#REF!,"=К",#REF!)+SUMIF(#REF!,"=К",#REF!)+SUMIF(#REF!,"=К",#REF!)</f>
        <v>#REF!</v>
      </c>
      <c r="L49" s="54" t="e">
        <f>SUMIF(#REF!,"=К",#REF!)+SUMIF(#REF!,"=К",#REF!)+SUMIF(#REF!,"=К",#REF!)</f>
        <v>#REF!</v>
      </c>
      <c r="M49" s="54" t="e">
        <f>SUMIF(#REF!,"=К",#REF!)+SUMIF(#REF!,"=К",#REF!)+SUMIF(#REF!,"=К",#REF!)</f>
        <v>#REF!</v>
      </c>
      <c r="N49" s="54" t="e">
        <f>SUMIF(#REF!,"=К",#REF!)+SUMIF(#REF!,"=К",#REF!)+SUMIF(#REF!,"=К",#REF!)</f>
        <v>#REF!</v>
      </c>
      <c r="O49" s="54" t="e">
        <f>SUMIF(#REF!,"=К",#REF!)+SUMIF(#REF!,"=К",#REF!)+SUMIF(#REF!,"=К",#REF!)</f>
        <v>#REF!</v>
      </c>
    </row>
    <row r="50" spans="1:15" s="41" customFormat="1" ht="15.75" customHeight="1">
      <c r="A50" s="158"/>
      <c r="B50" s="159"/>
      <c r="C50" s="55" t="s">
        <v>298</v>
      </c>
      <c r="D50" s="63" t="e">
        <f>COUNTIF(#REF!,"=К")+COUNTIF(#REF!,"=К")+COUNTIF(#REF!,"=К")</f>
        <v>#REF!</v>
      </c>
      <c r="E50" s="63" t="e">
        <f>COUNTIF(#REF!,"=К")+COUNTIF(#REF!,"=К")+COUNTIF(#REF!,"=К")</f>
        <v>#REF!</v>
      </c>
      <c r="F50" s="63" t="e">
        <f>COUNTIF(#REF!,"=К")+COUNTIF(#REF!,"=К")+COUNTIF(#REF!,"=К")</f>
        <v>#REF!</v>
      </c>
      <c r="G50" s="63" t="e">
        <f>COUNTIF(#REF!,"=К")+COUNTIF(#REF!,"=К")+COUNTIF(#REF!,"=К")</f>
        <v>#REF!</v>
      </c>
      <c r="H50" s="63" t="e">
        <f>COUNTIF(#REF!,"=К")+COUNTIF(#REF!,"=К")+COUNTIF(#REF!,"=К")</f>
        <v>#REF!</v>
      </c>
      <c r="I50" s="63" t="e">
        <f>COUNTIF(#REF!,"=К")+COUNTIF(#REF!,"=К")+COUNTIF(#REF!,"=К")</f>
        <v>#REF!</v>
      </c>
      <c r="J50" s="63" t="e">
        <f>COUNTIF(#REF!,"=К")+COUNTIF(#REF!,"=К")+COUNTIF(#REF!,"=К")</f>
        <v>#REF!</v>
      </c>
      <c r="K50" s="63" t="e">
        <f>COUNTIF(#REF!,"=К")+COUNTIF(#REF!,"=К")+COUNTIF(#REF!,"=К")</f>
        <v>#REF!</v>
      </c>
      <c r="L50" s="63" t="e">
        <f>COUNTIF(#REF!,"=К")+COUNTIF(#REF!,"=К")+COUNTIF(#REF!,"=К")</f>
        <v>#REF!</v>
      </c>
      <c r="M50" s="63" t="e">
        <f>COUNTIF(#REF!,"=К")+COUNTIF(#REF!,"=К")+COUNTIF(#REF!,"=К")</f>
        <v>#REF!</v>
      </c>
      <c r="N50" s="63" t="e">
        <f>COUNTIF(#REF!,"=К")+COUNTIF(#REF!,"=К")+COUNTIF(#REF!,"=К")</f>
        <v>#REF!</v>
      </c>
      <c r="O50" s="63" t="e">
        <f>COUNTIF(#REF!,"=К")+COUNTIF(#REF!,"=К")+COUNTIF(#REF!,"=К")</f>
        <v>#REF!</v>
      </c>
    </row>
    <row r="51" spans="1:15" s="41" customFormat="1" ht="15.75" customHeight="1">
      <c r="A51" s="174" t="s">
        <v>299</v>
      </c>
      <c r="B51" s="175"/>
      <c r="C51" s="57" t="s">
        <v>297</v>
      </c>
      <c r="D51" s="56" t="e">
        <f>SUMIF(#REF!,"=Т",#REF!)+SUMIF(#REF!,"=Т",#REF!)+SUMIF(#REF!,"=Т",#REF!)</f>
        <v>#REF!</v>
      </c>
      <c r="E51" s="56" t="e">
        <f>SUMIF(#REF!,"=Т",#REF!)+SUMIF(#REF!,"=Т",#REF!)+SUMIF(#REF!,"=Т",#REF!)</f>
        <v>#REF!</v>
      </c>
      <c r="F51" s="56" t="e">
        <f>SUMIF(#REF!,"=Т",#REF!)+SUMIF(#REF!,"=Т",#REF!)+SUMIF(#REF!,"=Т",#REF!)</f>
        <v>#REF!</v>
      </c>
      <c r="G51" s="56" t="e">
        <f>SUMIF(#REF!,"=Т",#REF!)+SUMIF(#REF!,"=Т",#REF!)+SUMIF(#REF!,"=Т",#REF!)</f>
        <v>#REF!</v>
      </c>
      <c r="H51" s="56" t="e">
        <f>SUMIF(#REF!,"=Т",#REF!)+SUMIF(#REF!,"=Т",#REF!)+SUMIF(#REF!,"=Т",#REF!)</f>
        <v>#REF!</v>
      </c>
      <c r="I51" s="56" t="e">
        <f>SUMIF(#REF!,"=Т",#REF!)+SUMIF(#REF!,"=Т",#REF!)+SUMIF(#REF!,"=Т",#REF!)</f>
        <v>#REF!</v>
      </c>
      <c r="J51" s="56" t="e">
        <f>SUMIF(#REF!,"=Т",#REF!)+SUMIF(#REF!,"=Т",#REF!)+SUMIF(#REF!,"=Т",#REF!)</f>
        <v>#REF!</v>
      </c>
      <c r="K51" s="56" t="e">
        <f>SUMIF(#REF!,"=Т",#REF!)+SUMIF(#REF!,"=Т",#REF!)+SUMIF(#REF!,"=Т",#REF!)</f>
        <v>#REF!</v>
      </c>
      <c r="L51" s="56" t="e">
        <f>SUMIF(#REF!,"=Т",#REF!)+SUMIF(#REF!,"=Т",#REF!)+SUMIF(#REF!,"=Т",#REF!)</f>
        <v>#REF!</v>
      </c>
      <c r="M51" s="56" t="e">
        <f>SUMIF(#REF!,"=Т",#REF!)+SUMIF(#REF!,"=Т",#REF!)+SUMIF(#REF!,"=Т",#REF!)</f>
        <v>#REF!</v>
      </c>
      <c r="N51" s="56" t="e">
        <f>SUMIF(#REF!,"=Т",#REF!)+SUMIF(#REF!,"=Т",#REF!)+SUMIF(#REF!,"=Т",#REF!)</f>
        <v>#REF!</v>
      </c>
      <c r="O51" s="56" t="e">
        <f>SUMIF(#REF!,"=Т",#REF!)+SUMIF(#REF!,"=Т",#REF!)+SUMIF(#REF!,"=Т",#REF!)</f>
        <v>#REF!</v>
      </c>
    </row>
    <row r="52" spans="1:15" s="41" customFormat="1" ht="15.75" customHeight="1">
      <c r="A52" s="174"/>
      <c r="B52" s="175"/>
      <c r="C52" s="55" t="s">
        <v>298</v>
      </c>
      <c r="D52" s="56" t="e">
        <f>COUNTIF(#REF!,"=Т")+COUNTIF(#REF!,"=Т")+COUNTIF(#REF!,"=Т")</f>
        <v>#REF!</v>
      </c>
      <c r="E52" s="56" t="e">
        <f>COUNTIF(#REF!,"=Т")+COUNTIF(#REF!,"=Т")+COUNTIF(#REF!,"=Т")</f>
        <v>#REF!</v>
      </c>
      <c r="F52" s="56" t="e">
        <f>COUNTIF(#REF!,"=Т")+COUNTIF(#REF!,"=Т")+COUNTIF(#REF!,"=Т")</f>
        <v>#REF!</v>
      </c>
      <c r="G52" s="56" t="e">
        <f>COUNTIF(#REF!,"=Т")+COUNTIF(#REF!,"=Т")+COUNTIF(#REF!,"=Т")</f>
        <v>#REF!</v>
      </c>
      <c r="H52" s="56" t="e">
        <f>COUNTIF(#REF!,"=Т")+COUNTIF(#REF!,"=Т")+COUNTIF(#REF!,"=Т")</f>
        <v>#REF!</v>
      </c>
      <c r="I52" s="56" t="e">
        <f>COUNTIF(#REF!,"=Т")+COUNTIF(#REF!,"=Т")+COUNTIF(#REF!,"=Т")</f>
        <v>#REF!</v>
      </c>
      <c r="J52" s="56" t="e">
        <f>COUNTIF(#REF!,"=Т")+COUNTIF(#REF!,"=Т")+COUNTIF(#REF!,"=Т")</f>
        <v>#REF!</v>
      </c>
      <c r="K52" s="56" t="e">
        <f>COUNTIF(#REF!,"=Т")+COUNTIF(#REF!,"=Т")+COUNTIF(#REF!,"=Т")</f>
        <v>#REF!</v>
      </c>
      <c r="L52" s="56" t="e">
        <f>COUNTIF(#REF!,"=Т")+COUNTIF(#REF!,"=Т")+COUNTIF(#REF!,"=Т")</f>
        <v>#REF!</v>
      </c>
      <c r="M52" s="56" t="e">
        <f>COUNTIF(#REF!,"=Т")+COUNTIF(#REF!,"=Т")+COUNTIF(#REF!,"=Т")</f>
        <v>#REF!</v>
      </c>
      <c r="N52" s="56" t="e">
        <f>COUNTIF(#REF!,"=Т")+COUNTIF(#REF!,"=Т")+COUNTIF(#REF!,"=Т")</f>
        <v>#REF!</v>
      </c>
      <c r="O52" s="56" t="e">
        <f>COUNTIF(#REF!,"=Т")+COUNTIF(#REF!,"=Т")+COUNTIF(#REF!,"=Т")</f>
        <v>#REF!</v>
      </c>
    </row>
    <row r="53" spans="1:15" s="41" customFormat="1" ht="15.75" customHeight="1">
      <c r="A53" s="176" t="s">
        <v>300</v>
      </c>
      <c r="B53" s="177"/>
      <c r="C53" s="57" t="s">
        <v>297</v>
      </c>
      <c r="D53" s="56" t="e">
        <f>(SUMIF(#REF!,"=ТО",#REF!))*0.1+(SUMIF(#REF!,"=ТО",#REF!))*0.1+(SUMIF(#REF!,"=ТО",#REF!))*0.1</f>
        <v>#REF!</v>
      </c>
      <c r="E53" s="56" t="e">
        <f>(SUMIF(#REF!,"=ТО",#REF!))*0.1+(SUMIF(#REF!,"=ТО",#REF!))*0.1+(SUMIF(#REF!,"=ТО",#REF!))*0.1</f>
        <v>#REF!</v>
      </c>
      <c r="F53" s="56" t="e">
        <f>(SUMIF(#REF!,"=ТО",#REF!))*0.1+(SUMIF(#REF!,"=ТО",#REF!))*0.1+(SUMIF(#REF!,"=ТО",#REF!))*0.1</f>
        <v>#REF!</v>
      </c>
      <c r="G53" s="56" t="e">
        <f>(SUMIF(#REF!,"=ТО",#REF!))*0.1+(SUMIF(#REF!,"=ТО",#REF!))*0.1+(SUMIF(#REF!,"=ТО",#REF!))*0.1</f>
        <v>#REF!</v>
      </c>
      <c r="H53" s="56" t="e">
        <f>(SUMIF(#REF!,"=ТО",#REF!))*0.1+(SUMIF(#REF!,"=ТО",#REF!))*0.1+(SUMIF(#REF!,"=ТО",#REF!))*0.1</f>
        <v>#REF!</v>
      </c>
      <c r="I53" s="56" t="e">
        <f>(SUMIF(#REF!,"=ТО",#REF!))*0.1+(SUMIF(#REF!,"=ТО",#REF!))*0.1+(SUMIF(#REF!,"=ТО",#REF!))*0.1</f>
        <v>#REF!</v>
      </c>
      <c r="J53" s="56" t="e">
        <f>(SUMIF(#REF!,"=ТО",#REF!))*0.1+(SUMIF(#REF!,"=ТО",#REF!))*0.1+(SUMIF(#REF!,"=ТО",#REF!))*0.1</f>
        <v>#REF!</v>
      </c>
      <c r="K53" s="56" t="e">
        <f>(SUMIF(#REF!,"=ТО",#REF!))*0.1+(SUMIF(#REF!,"=ТО",#REF!))*0.1+(SUMIF(#REF!,"=ТО",#REF!))*0.1</f>
        <v>#REF!</v>
      </c>
      <c r="L53" s="56" t="e">
        <f>(SUMIF(#REF!,"=ТО",#REF!))*0.1+(SUMIF(#REF!,"=ТО",#REF!))*0.1+(SUMIF(#REF!,"=ТО",#REF!))*0.1</f>
        <v>#REF!</v>
      </c>
      <c r="M53" s="56" t="e">
        <f>(SUMIF(#REF!,"=ТО",#REF!))*0.1+(SUMIF(#REF!,"=ТО",#REF!))*0.1+(SUMIF(#REF!,"=ТО",#REF!))*0.1</f>
        <v>#REF!</v>
      </c>
      <c r="N53" s="56" t="e">
        <f>(SUMIF(#REF!,"=ТО",#REF!))*0.1+(SUMIF(#REF!,"=ТО",#REF!))*0.1+(SUMIF(#REF!,"=ТО",#REF!))*0.1</f>
        <v>#REF!</v>
      </c>
      <c r="O53" s="56" t="e">
        <f>(SUMIF(#REF!,"=ТО",#REF!))*0.1+(SUMIF(#REF!,"=ТО",#REF!))*0.1+(SUMIF(#REF!,"=ТО",#REF!))*0.1</f>
        <v>#REF!</v>
      </c>
    </row>
    <row r="54" spans="1:15" s="41" customFormat="1" ht="15.75" customHeight="1">
      <c r="A54" s="178"/>
      <c r="B54" s="179"/>
      <c r="C54" s="55" t="s">
        <v>298</v>
      </c>
      <c r="D54" s="56" t="e">
        <f>COUNTIF(#REF!,"=ТО")+COUNTIF(#REF!,"=ТО")+COUNTIF(#REF!,"=ТО")</f>
        <v>#REF!</v>
      </c>
      <c r="E54" s="56" t="e">
        <f>COUNTIF(#REF!,"=ТО")+COUNTIF(#REF!,"=ТО")+COUNTIF(#REF!,"=ТО")</f>
        <v>#REF!</v>
      </c>
      <c r="F54" s="56" t="e">
        <f>COUNTIF(#REF!,"=ТО")+COUNTIF(#REF!,"=ТО")+COUNTIF(#REF!,"=ТО")</f>
        <v>#REF!</v>
      </c>
      <c r="G54" s="56" t="e">
        <f>COUNTIF(#REF!,"=ТО")+COUNTIF(#REF!,"=ТО")+COUNTIF(#REF!,"=ТО")</f>
        <v>#REF!</v>
      </c>
      <c r="H54" s="56" t="e">
        <f>COUNTIF(#REF!,"=ТО")+COUNTIF(#REF!,"=ТО")+COUNTIF(#REF!,"=ТО")</f>
        <v>#REF!</v>
      </c>
      <c r="I54" s="56" t="e">
        <f>COUNTIF(#REF!,"=ТО")+COUNTIF(#REF!,"=ТО")+COUNTIF(#REF!,"=ТО")</f>
        <v>#REF!</v>
      </c>
      <c r="J54" s="56" t="e">
        <f>COUNTIF(#REF!,"=ТО")+COUNTIF(#REF!,"=ТО")+COUNTIF(#REF!,"=ТО")</f>
        <v>#REF!</v>
      </c>
      <c r="K54" s="56" t="e">
        <f>COUNTIF(#REF!,"=ТО")+COUNTIF(#REF!,"=ТО")+COUNTIF(#REF!,"=ТО")</f>
        <v>#REF!</v>
      </c>
      <c r="L54" s="56" t="e">
        <f>COUNTIF(#REF!,"=ТО")+COUNTIF(#REF!,"=ТО")+COUNTIF(#REF!,"=ТО")</f>
        <v>#REF!</v>
      </c>
      <c r="M54" s="56" t="e">
        <f>COUNTIF(#REF!,"=ТО")+COUNTIF(#REF!,"=ТО")+COUNTIF(#REF!,"=ТО")</f>
        <v>#REF!</v>
      </c>
      <c r="N54" s="56" t="e">
        <f>COUNTIF(#REF!,"=ТО")+COUNTIF(#REF!,"=ТО")+COUNTIF(#REF!,"=ТО")</f>
        <v>#REF!</v>
      </c>
      <c r="O54" s="56" t="e">
        <f>COUNTIF(#REF!,"=ТО")+COUNTIF(#REF!,"=ТО")+COUNTIF(#REF!,"=ТО")</f>
        <v>#REF!</v>
      </c>
    </row>
    <row r="55" spans="1:15" s="41" customFormat="1" ht="15.75" customHeight="1">
      <c r="A55" s="158" t="s">
        <v>301</v>
      </c>
      <c r="B55" s="159"/>
      <c r="C55" s="57" t="s">
        <v>297</v>
      </c>
      <c r="D55" s="56" t="e">
        <f aca="true" t="shared" si="10" ref="D55:O55">D49+D51+D53</f>
        <v>#REF!</v>
      </c>
      <c r="E55" s="56" t="e">
        <f t="shared" si="10"/>
        <v>#REF!</v>
      </c>
      <c r="F55" s="56" t="e">
        <f t="shared" si="10"/>
        <v>#REF!</v>
      </c>
      <c r="G55" s="56" t="e">
        <f t="shared" si="10"/>
        <v>#REF!</v>
      </c>
      <c r="H55" s="56" t="e">
        <f t="shared" si="10"/>
        <v>#REF!</v>
      </c>
      <c r="I55" s="56" t="e">
        <f t="shared" si="10"/>
        <v>#REF!</v>
      </c>
      <c r="J55" s="56" t="e">
        <f t="shared" si="10"/>
        <v>#REF!</v>
      </c>
      <c r="K55" s="56" t="e">
        <f t="shared" si="10"/>
        <v>#REF!</v>
      </c>
      <c r="L55" s="56" t="e">
        <f t="shared" si="10"/>
        <v>#REF!</v>
      </c>
      <c r="M55" s="56" t="e">
        <f t="shared" si="10"/>
        <v>#REF!</v>
      </c>
      <c r="N55" s="56" t="e">
        <f t="shared" si="10"/>
        <v>#REF!</v>
      </c>
      <c r="O55" s="56" t="e">
        <f t="shared" si="10"/>
        <v>#REF!</v>
      </c>
    </row>
    <row r="56" spans="1:15" s="41" customFormat="1" ht="15.75" customHeight="1" thickBot="1">
      <c r="A56" s="160"/>
      <c r="B56" s="161"/>
      <c r="C56" s="58" t="s">
        <v>298</v>
      </c>
      <c r="D56" s="59" t="e">
        <f aca="true" t="shared" si="11" ref="D56:O56">D50+D52+D54</f>
        <v>#REF!</v>
      </c>
      <c r="E56" s="59" t="e">
        <f t="shared" si="11"/>
        <v>#REF!</v>
      </c>
      <c r="F56" s="59" t="e">
        <f t="shared" si="11"/>
        <v>#REF!</v>
      </c>
      <c r="G56" s="59" t="e">
        <f t="shared" si="11"/>
        <v>#REF!</v>
      </c>
      <c r="H56" s="59" t="e">
        <f t="shared" si="11"/>
        <v>#REF!</v>
      </c>
      <c r="I56" s="59" t="e">
        <f t="shared" si="11"/>
        <v>#REF!</v>
      </c>
      <c r="J56" s="59" t="e">
        <f t="shared" si="11"/>
        <v>#REF!</v>
      </c>
      <c r="K56" s="59" t="e">
        <f t="shared" si="11"/>
        <v>#REF!</v>
      </c>
      <c r="L56" s="59" t="e">
        <f t="shared" si="11"/>
        <v>#REF!</v>
      </c>
      <c r="M56" s="59" t="e">
        <f t="shared" si="11"/>
        <v>#REF!</v>
      </c>
      <c r="N56" s="59" t="e">
        <f t="shared" si="11"/>
        <v>#REF!</v>
      </c>
      <c r="O56" s="59" t="e">
        <f t="shared" si="11"/>
        <v>#REF!</v>
      </c>
    </row>
    <row r="57" spans="1:15" ht="21" customHeight="1" thickBot="1">
      <c r="A57" s="182" t="s">
        <v>587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1:15" s="41" customFormat="1" ht="15.75" customHeight="1">
      <c r="A58" s="185" t="s">
        <v>296</v>
      </c>
      <c r="B58" s="186"/>
      <c r="C58" s="53" t="s">
        <v>297</v>
      </c>
      <c r="D58" s="54" t="e">
        <f>SUMIF(#REF!,"=К",#REF!)</f>
        <v>#REF!</v>
      </c>
      <c r="E58" s="54" t="e">
        <f>SUMIF(#REF!,"=К",#REF!)</f>
        <v>#REF!</v>
      </c>
      <c r="F58" s="54" t="e">
        <f>SUMIF(#REF!,"=К",#REF!)</f>
        <v>#REF!</v>
      </c>
      <c r="G58" s="54" t="e">
        <f>SUMIF(#REF!,"=К",#REF!)</f>
        <v>#REF!</v>
      </c>
      <c r="H58" s="54" t="e">
        <f>SUMIF(#REF!,"=К",#REF!)</f>
        <v>#REF!</v>
      </c>
      <c r="I58" s="54" t="e">
        <f>SUMIF(#REF!,"=К",#REF!)</f>
        <v>#REF!</v>
      </c>
      <c r="J58" s="54" t="e">
        <f>SUMIF(#REF!,"=К",#REF!)</f>
        <v>#REF!</v>
      </c>
      <c r="K58" s="54" t="e">
        <f>SUMIF(#REF!,"=К",#REF!)</f>
        <v>#REF!</v>
      </c>
      <c r="L58" s="54" t="e">
        <f>SUMIF(#REF!,"=К",#REF!)</f>
        <v>#REF!</v>
      </c>
      <c r="M58" s="54" t="e">
        <f>SUMIF(#REF!,"=К",#REF!)</f>
        <v>#REF!</v>
      </c>
      <c r="N58" s="54" t="e">
        <f>SUMIF(#REF!,"=К",#REF!)</f>
        <v>#REF!</v>
      </c>
      <c r="O58" s="54" t="e">
        <f>SUMIF(#REF!,"=К",#REF!)</f>
        <v>#REF!</v>
      </c>
    </row>
    <row r="59" spans="1:15" s="41" customFormat="1" ht="15.75" customHeight="1">
      <c r="A59" s="158"/>
      <c r="B59" s="159"/>
      <c r="C59" s="55" t="s">
        <v>298</v>
      </c>
      <c r="D59" s="63" t="e">
        <f>COUNTIF(#REF!,"=К")</f>
        <v>#REF!</v>
      </c>
      <c r="E59" s="63" t="e">
        <f>COUNTIF(#REF!,"=К")</f>
        <v>#REF!</v>
      </c>
      <c r="F59" s="63" t="e">
        <f>COUNTIF(#REF!,"=К")</f>
        <v>#REF!</v>
      </c>
      <c r="G59" s="63" t="e">
        <f>COUNTIF(#REF!,"=К")</f>
        <v>#REF!</v>
      </c>
      <c r="H59" s="63" t="e">
        <f>COUNTIF(#REF!,"=К")</f>
        <v>#REF!</v>
      </c>
      <c r="I59" s="63" t="e">
        <f>COUNTIF(#REF!,"=К")</f>
        <v>#REF!</v>
      </c>
      <c r="J59" s="63" t="e">
        <f>COUNTIF(#REF!,"=К")</f>
        <v>#REF!</v>
      </c>
      <c r="K59" s="63" t="e">
        <f>COUNTIF(#REF!,"=К")</f>
        <v>#REF!</v>
      </c>
      <c r="L59" s="63" t="e">
        <f>COUNTIF(#REF!,"=К")</f>
        <v>#REF!</v>
      </c>
      <c r="M59" s="63" t="e">
        <f>COUNTIF(#REF!,"=К")</f>
        <v>#REF!</v>
      </c>
      <c r="N59" s="63" t="e">
        <f>COUNTIF(#REF!,"=К")</f>
        <v>#REF!</v>
      </c>
      <c r="O59" s="63" t="e">
        <f>COUNTIF(#REF!,"=К")</f>
        <v>#REF!</v>
      </c>
    </row>
    <row r="60" spans="1:15" s="41" customFormat="1" ht="15.75" customHeight="1">
      <c r="A60" s="174" t="s">
        <v>299</v>
      </c>
      <c r="B60" s="175"/>
      <c r="C60" s="57" t="s">
        <v>297</v>
      </c>
      <c r="D60" s="63" t="e">
        <f>SUMIF(#REF!,"=Т",#REF!)</f>
        <v>#REF!</v>
      </c>
      <c r="E60" s="63" t="e">
        <f>SUMIF(#REF!,"=Т",#REF!)</f>
        <v>#REF!</v>
      </c>
      <c r="F60" s="63" t="e">
        <f>SUMIF(#REF!,"=Т",#REF!)</f>
        <v>#REF!</v>
      </c>
      <c r="G60" s="63" t="e">
        <f>SUMIF(#REF!,"=Т",#REF!)</f>
        <v>#REF!</v>
      </c>
      <c r="H60" s="63" t="e">
        <f>SUMIF(#REF!,"=Т",#REF!)</f>
        <v>#REF!</v>
      </c>
      <c r="I60" s="63" t="e">
        <f>SUMIF(#REF!,"=Т",#REF!)</f>
        <v>#REF!</v>
      </c>
      <c r="J60" s="63" t="e">
        <f>SUMIF(#REF!,"=Т",#REF!)</f>
        <v>#REF!</v>
      </c>
      <c r="K60" s="63" t="e">
        <f>SUMIF(#REF!,"=Т",#REF!)</f>
        <v>#REF!</v>
      </c>
      <c r="L60" s="63" t="e">
        <f>SUMIF(#REF!,"=Т",#REF!)</f>
        <v>#REF!</v>
      </c>
      <c r="M60" s="63" t="e">
        <f>SUMIF(#REF!,"=Т",#REF!)</f>
        <v>#REF!</v>
      </c>
      <c r="N60" s="63" t="e">
        <f>SUMIF(#REF!,"=Т",#REF!)</f>
        <v>#REF!</v>
      </c>
      <c r="O60" s="63" t="e">
        <f>SUMIF(#REF!,"=Т",#REF!)</f>
        <v>#REF!</v>
      </c>
    </row>
    <row r="61" spans="1:15" s="41" customFormat="1" ht="15.75" customHeight="1">
      <c r="A61" s="174"/>
      <c r="B61" s="175"/>
      <c r="C61" s="55" t="s">
        <v>298</v>
      </c>
      <c r="D61" s="63" t="e">
        <f>COUNTIF(#REF!,"=Т")</f>
        <v>#REF!</v>
      </c>
      <c r="E61" s="63" t="e">
        <f>COUNTIF(#REF!,"=Т")</f>
        <v>#REF!</v>
      </c>
      <c r="F61" s="63" t="e">
        <f>COUNTIF(#REF!,"=Т")</f>
        <v>#REF!</v>
      </c>
      <c r="G61" s="63" t="e">
        <f>COUNTIF(#REF!,"=Т")</f>
        <v>#REF!</v>
      </c>
      <c r="H61" s="63" t="e">
        <f>COUNTIF(#REF!,"=Т")</f>
        <v>#REF!</v>
      </c>
      <c r="I61" s="63" t="e">
        <f>COUNTIF(#REF!,"=Т")</f>
        <v>#REF!</v>
      </c>
      <c r="J61" s="63" t="e">
        <f>COUNTIF(#REF!,"=Т")</f>
        <v>#REF!</v>
      </c>
      <c r="K61" s="63" t="e">
        <f>COUNTIF(#REF!,"=Т")</f>
        <v>#REF!</v>
      </c>
      <c r="L61" s="63" t="e">
        <f>COUNTIF(#REF!,"=Т")</f>
        <v>#REF!</v>
      </c>
      <c r="M61" s="63" t="e">
        <f>COUNTIF(#REF!,"=Т")</f>
        <v>#REF!</v>
      </c>
      <c r="N61" s="63" t="e">
        <f>COUNTIF(#REF!,"=Т")</f>
        <v>#REF!</v>
      </c>
      <c r="O61" s="63" t="e">
        <f>COUNTIF(#REF!,"=Т")</f>
        <v>#REF!</v>
      </c>
    </row>
    <row r="62" spans="1:15" s="41" customFormat="1" ht="15.75" customHeight="1">
      <c r="A62" s="176" t="s">
        <v>300</v>
      </c>
      <c r="B62" s="177"/>
      <c r="C62" s="57" t="s">
        <v>297</v>
      </c>
      <c r="D62" s="63" t="e">
        <f>(SUMIF(#REF!,"=ТО",#REF!))*0.1</f>
        <v>#REF!</v>
      </c>
      <c r="E62" s="63" t="e">
        <f>(SUMIF(#REF!,"=ТО",#REF!))*0.1</f>
        <v>#REF!</v>
      </c>
      <c r="F62" s="63" t="e">
        <f>(SUMIF(#REF!,"=ТО",#REF!))*0.1</f>
        <v>#REF!</v>
      </c>
      <c r="G62" s="63" t="e">
        <f>(SUMIF(#REF!,"=ТО",#REF!))*0.1</f>
        <v>#REF!</v>
      </c>
      <c r="H62" s="63" t="e">
        <f>(SUMIF(#REF!,"=ТО",#REF!))*0.1</f>
        <v>#REF!</v>
      </c>
      <c r="I62" s="63" t="e">
        <f>(SUMIF(#REF!,"=ТО",#REF!))*0.1</f>
        <v>#REF!</v>
      </c>
      <c r="J62" s="63" t="e">
        <f>(SUMIF(#REF!,"=ТО",#REF!))*0.1</f>
        <v>#REF!</v>
      </c>
      <c r="K62" s="63" t="e">
        <f>(SUMIF(#REF!,"=ТО",#REF!))*0.1</f>
        <v>#REF!</v>
      </c>
      <c r="L62" s="63" t="e">
        <f>(SUMIF(#REF!,"=ТО",#REF!))*0.1</f>
        <v>#REF!</v>
      </c>
      <c r="M62" s="63" t="e">
        <f>(SUMIF(#REF!,"=ТО",#REF!))*0.1</f>
        <v>#REF!</v>
      </c>
      <c r="N62" s="63" t="e">
        <f>(SUMIF(#REF!,"=ТО",#REF!))*0.1</f>
        <v>#REF!</v>
      </c>
      <c r="O62" s="63" t="e">
        <f>(SUMIF(#REF!,"=ТО",#REF!))*0.1</f>
        <v>#REF!</v>
      </c>
    </row>
    <row r="63" spans="1:15" s="41" customFormat="1" ht="15.75" customHeight="1">
      <c r="A63" s="178"/>
      <c r="B63" s="179"/>
      <c r="C63" s="55" t="s">
        <v>298</v>
      </c>
      <c r="D63" s="63" t="e">
        <f>COUNTIF(#REF!,"=ТО")</f>
        <v>#REF!</v>
      </c>
      <c r="E63" s="63" t="e">
        <f>COUNTIF(#REF!,"=ТО")</f>
        <v>#REF!</v>
      </c>
      <c r="F63" s="63" t="e">
        <f>COUNTIF(#REF!,"=ТО")</f>
        <v>#REF!</v>
      </c>
      <c r="G63" s="63" t="e">
        <f>COUNTIF(#REF!,"=ТО")</f>
        <v>#REF!</v>
      </c>
      <c r="H63" s="63" t="e">
        <f>COUNTIF(#REF!,"=ТО")</f>
        <v>#REF!</v>
      </c>
      <c r="I63" s="63" t="e">
        <f>COUNTIF(#REF!,"=ТО")</f>
        <v>#REF!</v>
      </c>
      <c r="J63" s="63" t="e">
        <f>COUNTIF(#REF!,"=ТО")</f>
        <v>#REF!</v>
      </c>
      <c r="K63" s="63" t="e">
        <f>COUNTIF(#REF!,"=ТО")</f>
        <v>#REF!</v>
      </c>
      <c r="L63" s="63" t="e">
        <f>COUNTIF(#REF!,"=ТО")</f>
        <v>#REF!</v>
      </c>
      <c r="M63" s="63" t="e">
        <f>COUNTIF(#REF!,"=ТО")</f>
        <v>#REF!</v>
      </c>
      <c r="N63" s="63" t="e">
        <f>COUNTIF(#REF!,"=ТО")</f>
        <v>#REF!</v>
      </c>
      <c r="O63" s="63" t="e">
        <f>COUNTIF(#REF!,"=ТО")</f>
        <v>#REF!</v>
      </c>
    </row>
    <row r="64" spans="1:15" s="41" customFormat="1" ht="15.75" customHeight="1">
      <c r="A64" s="158" t="s">
        <v>301</v>
      </c>
      <c r="B64" s="159"/>
      <c r="C64" s="57" t="s">
        <v>297</v>
      </c>
      <c r="D64" s="65" t="e">
        <f aca="true" t="shared" si="12" ref="D64:O64">D58+D60+D62</f>
        <v>#REF!</v>
      </c>
      <c r="E64" s="65" t="e">
        <f t="shared" si="12"/>
        <v>#REF!</v>
      </c>
      <c r="F64" s="65" t="e">
        <f t="shared" si="12"/>
        <v>#REF!</v>
      </c>
      <c r="G64" s="65" t="e">
        <f t="shared" si="12"/>
        <v>#REF!</v>
      </c>
      <c r="H64" s="65" t="e">
        <f t="shared" si="12"/>
        <v>#REF!</v>
      </c>
      <c r="I64" s="65" t="e">
        <f t="shared" si="12"/>
        <v>#REF!</v>
      </c>
      <c r="J64" s="65" t="e">
        <f t="shared" si="12"/>
        <v>#REF!</v>
      </c>
      <c r="K64" s="65" t="e">
        <f t="shared" si="12"/>
        <v>#REF!</v>
      </c>
      <c r="L64" s="65" t="e">
        <f t="shared" si="12"/>
        <v>#REF!</v>
      </c>
      <c r="M64" s="65" t="e">
        <f t="shared" si="12"/>
        <v>#REF!</v>
      </c>
      <c r="N64" s="65" t="e">
        <f t="shared" si="12"/>
        <v>#REF!</v>
      </c>
      <c r="O64" s="65" t="e">
        <f t="shared" si="12"/>
        <v>#REF!</v>
      </c>
    </row>
    <row r="65" spans="1:15" s="41" customFormat="1" ht="15.75" customHeight="1" thickBot="1">
      <c r="A65" s="160"/>
      <c r="B65" s="161"/>
      <c r="C65" s="58" t="s">
        <v>298</v>
      </c>
      <c r="D65" s="59" t="e">
        <f aca="true" t="shared" si="13" ref="D65:O65">D59+D61+D63</f>
        <v>#REF!</v>
      </c>
      <c r="E65" s="59" t="e">
        <f t="shared" si="13"/>
        <v>#REF!</v>
      </c>
      <c r="F65" s="59" t="e">
        <f t="shared" si="13"/>
        <v>#REF!</v>
      </c>
      <c r="G65" s="59" t="e">
        <f t="shared" si="13"/>
        <v>#REF!</v>
      </c>
      <c r="H65" s="59" t="e">
        <f t="shared" si="13"/>
        <v>#REF!</v>
      </c>
      <c r="I65" s="59" t="e">
        <f t="shared" si="13"/>
        <v>#REF!</v>
      </c>
      <c r="J65" s="59" t="e">
        <f t="shared" si="13"/>
        <v>#REF!</v>
      </c>
      <c r="K65" s="59" t="e">
        <f t="shared" si="13"/>
        <v>#REF!</v>
      </c>
      <c r="L65" s="59" t="e">
        <f t="shared" si="13"/>
        <v>#REF!</v>
      </c>
      <c r="M65" s="59" t="e">
        <f t="shared" si="13"/>
        <v>#REF!</v>
      </c>
      <c r="N65" s="59" t="e">
        <f t="shared" si="13"/>
        <v>#REF!</v>
      </c>
      <c r="O65" s="59" t="e">
        <f t="shared" si="13"/>
        <v>#REF!</v>
      </c>
    </row>
    <row r="66" spans="1:15" ht="21" customHeight="1" thickBot="1">
      <c r="A66" s="182" t="s">
        <v>575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/>
    </row>
    <row r="67" spans="1:15" s="41" customFormat="1" ht="15.75" customHeight="1">
      <c r="A67" s="185" t="s">
        <v>296</v>
      </c>
      <c r="B67" s="186"/>
      <c r="C67" s="53" t="s">
        <v>297</v>
      </c>
      <c r="D67" s="54" t="e">
        <f>SUMIF(#REF!,"=К",#REF!)</f>
        <v>#REF!</v>
      </c>
      <c r="E67" s="54" t="e">
        <f>SUMIF(#REF!,"=К",#REF!)</f>
        <v>#REF!</v>
      </c>
      <c r="F67" s="54" t="e">
        <f>SUMIF(#REF!,"=К",#REF!)</f>
        <v>#REF!</v>
      </c>
      <c r="G67" s="54" t="e">
        <f>SUMIF(#REF!,"=К",#REF!)</f>
        <v>#REF!</v>
      </c>
      <c r="H67" s="54" t="e">
        <f>SUMIF(#REF!,"=К",#REF!)</f>
        <v>#REF!</v>
      </c>
      <c r="I67" s="54" t="e">
        <f>SUMIF(#REF!,"=К",#REF!)</f>
        <v>#REF!</v>
      </c>
      <c r="J67" s="54" t="e">
        <f>SUMIF(#REF!,"=К",#REF!)</f>
        <v>#REF!</v>
      </c>
      <c r="K67" s="54" t="e">
        <f>SUMIF(#REF!,"=К",#REF!)</f>
        <v>#REF!</v>
      </c>
      <c r="L67" s="54" t="e">
        <f>SUMIF(#REF!,"=К",#REF!)</f>
        <v>#REF!</v>
      </c>
      <c r="M67" s="54" t="e">
        <f>SUMIF(#REF!,"=К",#REF!)</f>
        <v>#REF!</v>
      </c>
      <c r="N67" s="54" t="e">
        <f>SUMIF(#REF!,"=К",#REF!)</f>
        <v>#REF!</v>
      </c>
      <c r="O67" s="54" t="e">
        <f>SUMIF(#REF!,"=К",#REF!)</f>
        <v>#REF!</v>
      </c>
    </row>
    <row r="68" spans="1:15" s="41" customFormat="1" ht="15.75" customHeight="1">
      <c r="A68" s="158"/>
      <c r="B68" s="159"/>
      <c r="C68" s="55" t="s">
        <v>298</v>
      </c>
      <c r="D68" s="63" t="e">
        <f>COUNTIF(#REF!,"=К")</f>
        <v>#REF!</v>
      </c>
      <c r="E68" s="63" t="e">
        <f>COUNTIF(#REF!,"=К")</f>
        <v>#REF!</v>
      </c>
      <c r="F68" s="63" t="e">
        <f>COUNTIF(#REF!,"=К")</f>
        <v>#REF!</v>
      </c>
      <c r="G68" s="63" t="e">
        <f>COUNTIF(#REF!,"=К")</f>
        <v>#REF!</v>
      </c>
      <c r="H68" s="63" t="e">
        <f>COUNTIF(#REF!,"=К")</f>
        <v>#REF!</v>
      </c>
      <c r="I68" s="63" t="e">
        <f>COUNTIF(#REF!,"=К")</f>
        <v>#REF!</v>
      </c>
      <c r="J68" s="63" t="e">
        <f>COUNTIF(#REF!,"=К")</f>
        <v>#REF!</v>
      </c>
      <c r="K68" s="63" t="e">
        <f>COUNTIF(#REF!,"=К")</f>
        <v>#REF!</v>
      </c>
      <c r="L68" s="63" t="e">
        <f>COUNTIF(#REF!,"=К")</f>
        <v>#REF!</v>
      </c>
      <c r="M68" s="63" t="e">
        <f>COUNTIF(#REF!,"=К")</f>
        <v>#REF!</v>
      </c>
      <c r="N68" s="63" t="e">
        <f>COUNTIF(#REF!,"=К")</f>
        <v>#REF!</v>
      </c>
      <c r="O68" s="63" t="e">
        <f>COUNTIF(#REF!,"=К")</f>
        <v>#REF!</v>
      </c>
    </row>
    <row r="69" spans="1:15" s="41" customFormat="1" ht="15.75" customHeight="1">
      <c r="A69" s="174" t="s">
        <v>299</v>
      </c>
      <c r="B69" s="175"/>
      <c r="C69" s="57" t="s">
        <v>297</v>
      </c>
      <c r="D69" s="63" t="e">
        <f>SUMIF(#REF!,"=Т",#REF!)</f>
        <v>#REF!</v>
      </c>
      <c r="E69" s="63" t="e">
        <f>SUMIF(#REF!,"=Т",#REF!)</f>
        <v>#REF!</v>
      </c>
      <c r="F69" s="63" t="e">
        <f>SUMIF(#REF!,"=Т",#REF!)</f>
        <v>#REF!</v>
      </c>
      <c r="G69" s="63" t="e">
        <f>SUMIF(#REF!,"=Т",#REF!)</f>
        <v>#REF!</v>
      </c>
      <c r="H69" s="63" t="e">
        <f>SUMIF(#REF!,"=Т",#REF!)</f>
        <v>#REF!</v>
      </c>
      <c r="I69" s="63" t="e">
        <f>SUMIF(#REF!,"=Т",#REF!)</f>
        <v>#REF!</v>
      </c>
      <c r="J69" s="63" t="e">
        <f>SUMIF(#REF!,"=Т",#REF!)</f>
        <v>#REF!</v>
      </c>
      <c r="K69" s="63" t="e">
        <f>SUMIF(#REF!,"=Т",#REF!)</f>
        <v>#REF!</v>
      </c>
      <c r="L69" s="63" t="e">
        <f>SUMIF(#REF!,"=Т",#REF!)</f>
        <v>#REF!</v>
      </c>
      <c r="M69" s="63" t="e">
        <f>SUMIF(#REF!,"=Т",#REF!)</f>
        <v>#REF!</v>
      </c>
      <c r="N69" s="63" t="e">
        <f>SUMIF(#REF!,"=Т",#REF!)</f>
        <v>#REF!</v>
      </c>
      <c r="O69" s="63" t="e">
        <f>SUMIF(#REF!,"=Т",#REF!)</f>
        <v>#REF!</v>
      </c>
    </row>
    <row r="70" spans="1:15" s="41" customFormat="1" ht="15.75" customHeight="1">
      <c r="A70" s="174"/>
      <c r="B70" s="175"/>
      <c r="C70" s="55" t="s">
        <v>298</v>
      </c>
      <c r="D70" s="63" t="e">
        <f>COUNTIF(#REF!,"=Т")</f>
        <v>#REF!</v>
      </c>
      <c r="E70" s="63" t="e">
        <f>COUNTIF(#REF!,"=Т")</f>
        <v>#REF!</v>
      </c>
      <c r="F70" s="63" t="e">
        <f>COUNTIF(#REF!,"=Т")</f>
        <v>#REF!</v>
      </c>
      <c r="G70" s="63" t="e">
        <f>COUNTIF(#REF!,"=Т")</f>
        <v>#REF!</v>
      </c>
      <c r="H70" s="63" t="e">
        <f>COUNTIF(#REF!,"=Т")</f>
        <v>#REF!</v>
      </c>
      <c r="I70" s="63" t="e">
        <f>COUNTIF(#REF!,"=Т")</f>
        <v>#REF!</v>
      </c>
      <c r="J70" s="63" t="e">
        <f>COUNTIF(#REF!,"=Т")</f>
        <v>#REF!</v>
      </c>
      <c r="K70" s="63" t="e">
        <f>COUNTIF(#REF!,"=Т")</f>
        <v>#REF!</v>
      </c>
      <c r="L70" s="63" t="e">
        <f>COUNTIF(#REF!,"=Т")</f>
        <v>#REF!</v>
      </c>
      <c r="M70" s="63" t="e">
        <f>COUNTIF(#REF!,"=Т")</f>
        <v>#REF!</v>
      </c>
      <c r="N70" s="63" t="e">
        <f>COUNTIF(#REF!,"=Т")</f>
        <v>#REF!</v>
      </c>
      <c r="O70" s="63" t="e">
        <f>COUNTIF(#REF!,"=Т")</f>
        <v>#REF!</v>
      </c>
    </row>
    <row r="71" spans="1:15" s="41" customFormat="1" ht="15.75" customHeight="1">
      <c r="A71" s="176" t="s">
        <v>300</v>
      </c>
      <c r="B71" s="177"/>
      <c r="C71" s="57" t="s">
        <v>297</v>
      </c>
      <c r="D71" s="63" t="e">
        <f>(SUMIF(#REF!,"=ТО",#REF!))*0.1</f>
        <v>#REF!</v>
      </c>
      <c r="E71" s="63" t="e">
        <f>(SUMIF(#REF!,"=ТО",#REF!))*0.1</f>
        <v>#REF!</v>
      </c>
      <c r="F71" s="63" t="e">
        <f>(SUMIF(#REF!,"=ТО",#REF!))*0.1</f>
        <v>#REF!</v>
      </c>
      <c r="G71" s="63" t="e">
        <f>(SUMIF(#REF!,"=ТО",#REF!))*0.1</f>
        <v>#REF!</v>
      </c>
      <c r="H71" s="63" t="e">
        <f>(SUMIF(#REF!,"=ТО",#REF!))*0.1</f>
        <v>#REF!</v>
      </c>
      <c r="I71" s="63" t="e">
        <f>(SUMIF(#REF!,"=ТО",#REF!))*0.1</f>
        <v>#REF!</v>
      </c>
      <c r="J71" s="63" t="e">
        <f>(SUMIF(#REF!,"=ТО",#REF!))*0.1</f>
        <v>#REF!</v>
      </c>
      <c r="K71" s="63" t="e">
        <f>(SUMIF(#REF!,"=ТО",#REF!))*0.1</f>
        <v>#REF!</v>
      </c>
      <c r="L71" s="63" t="e">
        <f>(SUMIF(#REF!,"=ТО",#REF!))*0.1</f>
        <v>#REF!</v>
      </c>
      <c r="M71" s="63" t="e">
        <f>(SUMIF(#REF!,"=ТО",#REF!))*0.1</f>
        <v>#REF!</v>
      </c>
      <c r="N71" s="63" t="e">
        <f>(SUMIF(#REF!,"=ТО",#REF!))*0.1</f>
        <v>#REF!</v>
      </c>
      <c r="O71" s="63" t="e">
        <f>(SUMIF(#REF!,"=ТО",#REF!))*0.1</f>
        <v>#REF!</v>
      </c>
    </row>
    <row r="72" spans="1:15" s="41" customFormat="1" ht="15.75" customHeight="1">
      <c r="A72" s="178"/>
      <c r="B72" s="179"/>
      <c r="C72" s="55" t="s">
        <v>298</v>
      </c>
      <c r="D72" s="63" t="e">
        <f>COUNTIF(#REF!,"=ТО")</f>
        <v>#REF!</v>
      </c>
      <c r="E72" s="63" t="e">
        <f>COUNTIF(#REF!,"=ТО")</f>
        <v>#REF!</v>
      </c>
      <c r="F72" s="63" t="e">
        <f>COUNTIF(#REF!,"=ТО")</f>
        <v>#REF!</v>
      </c>
      <c r="G72" s="63" t="e">
        <f>COUNTIF(#REF!,"=ТО")</f>
        <v>#REF!</v>
      </c>
      <c r="H72" s="63" t="e">
        <f>COUNTIF(#REF!,"=ТО")</f>
        <v>#REF!</v>
      </c>
      <c r="I72" s="63" t="e">
        <f>COUNTIF(#REF!,"=ТО")</f>
        <v>#REF!</v>
      </c>
      <c r="J72" s="63" t="e">
        <f>COUNTIF(#REF!,"=ТО")</f>
        <v>#REF!</v>
      </c>
      <c r="K72" s="63" t="e">
        <f>COUNTIF(#REF!,"=ТО")</f>
        <v>#REF!</v>
      </c>
      <c r="L72" s="63" t="e">
        <f>COUNTIF(#REF!,"=ТО")</f>
        <v>#REF!</v>
      </c>
      <c r="M72" s="63" t="e">
        <f>COUNTIF(#REF!,"=ТО")</f>
        <v>#REF!</v>
      </c>
      <c r="N72" s="63" t="e">
        <f>COUNTIF(#REF!,"=ТО")</f>
        <v>#REF!</v>
      </c>
      <c r="O72" s="63" t="e">
        <f>COUNTIF(#REF!,"=ТО")</f>
        <v>#REF!</v>
      </c>
    </row>
    <row r="73" spans="1:15" s="41" customFormat="1" ht="15.75" customHeight="1">
      <c r="A73" s="158" t="s">
        <v>301</v>
      </c>
      <c r="B73" s="159"/>
      <c r="C73" s="57" t="s">
        <v>297</v>
      </c>
      <c r="D73" s="65" t="e">
        <f aca="true" t="shared" si="14" ref="D73:O73">D67+D69+D71</f>
        <v>#REF!</v>
      </c>
      <c r="E73" s="65" t="e">
        <f t="shared" si="14"/>
        <v>#REF!</v>
      </c>
      <c r="F73" s="65" t="e">
        <f t="shared" si="14"/>
        <v>#REF!</v>
      </c>
      <c r="G73" s="65" t="e">
        <f t="shared" si="14"/>
        <v>#REF!</v>
      </c>
      <c r="H73" s="65" t="e">
        <f t="shared" si="14"/>
        <v>#REF!</v>
      </c>
      <c r="I73" s="65" t="e">
        <f t="shared" si="14"/>
        <v>#REF!</v>
      </c>
      <c r="J73" s="65" t="e">
        <f t="shared" si="14"/>
        <v>#REF!</v>
      </c>
      <c r="K73" s="65" t="e">
        <f t="shared" si="14"/>
        <v>#REF!</v>
      </c>
      <c r="L73" s="65" t="e">
        <f t="shared" si="14"/>
        <v>#REF!</v>
      </c>
      <c r="M73" s="65" t="e">
        <f t="shared" si="14"/>
        <v>#REF!</v>
      </c>
      <c r="N73" s="65" t="e">
        <f t="shared" si="14"/>
        <v>#REF!</v>
      </c>
      <c r="O73" s="65" t="e">
        <f t="shared" si="14"/>
        <v>#REF!</v>
      </c>
    </row>
    <row r="74" spans="1:15" s="41" customFormat="1" ht="15.75" customHeight="1" thickBot="1">
      <c r="A74" s="160"/>
      <c r="B74" s="161"/>
      <c r="C74" s="58" t="s">
        <v>298</v>
      </c>
      <c r="D74" s="59" t="e">
        <f aca="true" t="shared" si="15" ref="D74:O74">D68+D70+D72</f>
        <v>#REF!</v>
      </c>
      <c r="E74" s="59" t="e">
        <f t="shared" si="15"/>
        <v>#REF!</v>
      </c>
      <c r="F74" s="59" t="e">
        <f t="shared" si="15"/>
        <v>#REF!</v>
      </c>
      <c r="G74" s="59" t="e">
        <f t="shared" si="15"/>
        <v>#REF!</v>
      </c>
      <c r="H74" s="59" t="e">
        <f t="shared" si="15"/>
        <v>#REF!</v>
      </c>
      <c r="I74" s="59" t="e">
        <f t="shared" si="15"/>
        <v>#REF!</v>
      </c>
      <c r="J74" s="59" t="e">
        <f t="shared" si="15"/>
        <v>#REF!</v>
      </c>
      <c r="K74" s="59" t="e">
        <f t="shared" si="15"/>
        <v>#REF!</v>
      </c>
      <c r="L74" s="59" t="e">
        <f t="shared" si="15"/>
        <v>#REF!</v>
      </c>
      <c r="M74" s="59" t="e">
        <f t="shared" si="15"/>
        <v>#REF!</v>
      </c>
      <c r="N74" s="59" t="e">
        <f t="shared" si="15"/>
        <v>#REF!</v>
      </c>
      <c r="O74" s="59" t="e">
        <f t="shared" si="15"/>
        <v>#REF!</v>
      </c>
    </row>
    <row r="75" spans="1:15" ht="15.75" thickBot="1">
      <c r="A75" s="162" t="s">
        <v>594</v>
      </c>
      <c r="B75" s="163"/>
      <c r="C75" s="164"/>
      <c r="D75" s="84" t="s">
        <v>284</v>
      </c>
      <c r="E75" s="84" t="s">
        <v>285</v>
      </c>
      <c r="F75" s="84" t="s">
        <v>286</v>
      </c>
      <c r="G75" s="84" t="s">
        <v>287</v>
      </c>
      <c r="H75" s="84" t="s">
        <v>288</v>
      </c>
      <c r="I75" s="84" t="s">
        <v>289</v>
      </c>
      <c r="J75" s="84" t="s">
        <v>290</v>
      </c>
      <c r="K75" s="84" t="s">
        <v>291</v>
      </c>
      <c r="L75" s="84" t="s">
        <v>292</v>
      </c>
      <c r="M75" s="84" t="s">
        <v>293</v>
      </c>
      <c r="N75" s="84" t="s">
        <v>294</v>
      </c>
      <c r="O75" s="84" t="s">
        <v>295</v>
      </c>
    </row>
    <row r="76" spans="1:15" ht="21" customHeight="1" thickBot="1">
      <c r="A76" s="182" t="s">
        <v>588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4"/>
    </row>
    <row r="77" spans="1:15" s="41" customFormat="1" ht="15.75" customHeight="1">
      <c r="A77" s="170" t="s">
        <v>296</v>
      </c>
      <c r="B77" s="171"/>
      <c r="C77" s="53" t="s">
        <v>297</v>
      </c>
      <c r="D77" s="54" t="e">
        <f>SUMIF(#REF!,"=К",#REF!)</f>
        <v>#REF!</v>
      </c>
      <c r="E77" s="54" t="e">
        <f>SUMIF(#REF!,"=К",#REF!)</f>
        <v>#REF!</v>
      </c>
      <c r="F77" s="54" t="e">
        <f>SUMIF(#REF!,"=К",#REF!)</f>
        <v>#REF!</v>
      </c>
      <c r="G77" s="54" t="e">
        <f>SUMIF(#REF!,"=К",#REF!)</f>
        <v>#REF!</v>
      </c>
      <c r="H77" s="54" t="e">
        <f>SUMIF(#REF!,"=К",#REF!)</f>
        <v>#REF!</v>
      </c>
      <c r="I77" s="54" t="e">
        <f>SUMIF(#REF!,"=К",#REF!)</f>
        <v>#REF!</v>
      </c>
      <c r="J77" s="54" t="e">
        <f>SUMIF(#REF!,"=К",#REF!)</f>
        <v>#REF!</v>
      </c>
      <c r="K77" s="54" t="e">
        <f>SUMIF(#REF!,"=К",#REF!)</f>
        <v>#REF!</v>
      </c>
      <c r="L77" s="54" t="e">
        <f>SUMIF(#REF!,"=К",#REF!)</f>
        <v>#REF!</v>
      </c>
      <c r="M77" s="54" t="e">
        <f>SUMIF(#REF!,"=К",#REF!)</f>
        <v>#REF!</v>
      </c>
      <c r="N77" s="54" t="e">
        <f>SUMIF(#REF!,"=К",#REF!)</f>
        <v>#REF!</v>
      </c>
      <c r="O77" s="54" t="e">
        <f>SUMIF(#REF!,"=К",#REF!)</f>
        <v>#REF!</v>
      </c>
    </row>
    <row r="78" spans="1:15" s="41" customFormat="1" ht="15.75" customHeight="1" thickBot="1">
      <c r="A78" s="174"/>
      <c r="B78" s="175"/>
      <c r="C78" s="55" t="s">
        <v>298</v>
      </c>
      <c r="D78" s="64" t="e">
        <f>COUNTIF(#REF!,"=К")</f>
        <v>#REF!</v>
      </c>
      <c r="E78" s="64" t="e">
        <f>COUNTIF(#REF!,"=К")</f>
        <v>#REF!</v>
      </c>
      <c r="F78" s="64" t="e">
        <f>COUNTIF(#REF!,"=К")</f>
        <v>#REF!</v>
      </c>
      <c r="G78" s="64" t="e">
        <f>COUNTIF(#REF!,"=К")</f>
        <v>#REF!</v>
      </c>
      <c r="H78" s="64" t="e">
        <f>COUNTIF(#REF!,"=К")</f>
        <v>#REF!</v>
      </c>
      <c r="I78" s="64" t="e">
        <f>COUNTIF(#REF!,"=К")</f>
        <v>#REF!</v>
      </c>
      <c r="J78" s="64" t="e">
        <f>COUNTIF(#REF!,"=К")</f>
        <v>#REF!</v>
      </c>
      <c r="K78" s="64" t="e">
        <f>COUNTIF(#REF!,"=К")</f>
        <v>#REF!</v>
      </c>
      <c r="L78" s="64" t="e">
        <f>COUNTIF(#REF!,"=К")</f>
        <v>#REF!</v>
      </c>
      <c r="M78" s="64" t="e">
        <f>COUNTIF(#REF!,"=К")</f>
        <v>#REF!</v>
      </c>
      <c r="N78" s="64" t="e">
        <f>COUNTIF(#REF!,"=К")</f>
        <v>#REF!</v>
      </c>
      <c r="O78" s="64" t="e">
        <f>COUNTIF(#REF!,"=К")</f>
        <v>#REF!</v>
      </c>
    </row>
    <row r="79" spans="1:15" s="41" customFormat="1" ht="15.75" customHeight="1">
      <c r="A79" s="170" t="s">
        <v>299</v>
      </c>
      <c r="B79" s="171"/>
      <c r="C79" s="53" t="s">
        <v>297</v>
      </c>
      <c r="D79" s="54" t="e">
        <f>SUMIF(#REF!,"=Т",#REF!)</f>
        <v>#REF!</v>
      </c>
      <c r="E79" s="54" t="e">
        <f>SUMIF(#REF!,"=Т",#REF!)</f>
        <v>#REF!</v>
      </c>
      <c r="F79" s="54" t="e">
        <f>SUMIF(#REF!,"=Т",#REF!)</f>
        <v>#REF!</v>
      </c>
      <c r="G79" s="54" t="e">
        <f>SUMIF(#REF!,"=Т",#REF!)</f>
        <v>#REF!</v>
      </c>
      <c r="H79" s="54" t="e">
        <f>SUMIF(#REF!,"=Т",#REF!)</f>
        <v>#REF!</v>
      </c>
      <c r="I79" s="54" t="e">
        <f>SUMIF(#REF!,"=Т",#REF!)</f>
        <v>#REF!</v>
      </c>
      <c r="J79" s="54" t="e">
        <f>SUMIF(#REF!,"=Т",#REF!)</f>
        <v>#REF!</v>
      </c>
      <c r="K79" s="54" t="e">
        <f>SUMIF(#REF!,"=Т",#REF!)</f>
        <v>#REF!</v>
      </c>
      <c r="L79" s="54" t="e">
        <f>SUMIF(#REF!,"=Т",#REF!)</f>
        <v>#REF!</v>
      </c>
      <c r="M79" s="54" t="e">
        <f>SUMIF(#REF!,"=Т",#REF!)</f>
        <v>#REF!</v>
      </c>
      <c r="N79" s="54" t="e">
        <f>SUMIF(#REF!,"=Т",#REF!)</f>
        <v>#REF!</v>
      </c>
      <c r="O79" s="54" t="e">
        <f>SUMIF(#REF!,"=Т",#REF!)</f>
        <v>#REF!</v>
      </c>
    </row>
    <row r="80" spans="1:15" s="41" customFormat="1" ht="15.75" customHeight="1">
      <c r="A80" s="174"/>
      <c r="B80" s="175"/>
      <c r="C80" s="55" t="s">
        <v>298</v>
      </c>
      <c r="D80" s="64" t="e">
        <f>COUNTIF(#REF!,"=Т")</f>
        <v>#REF!</v>
      </c>
      <c r="E80" s="64" t="e">
        <f>COUNTIF(#REF!,"=Т")</f>
        <v>#REF!</v>
      </c>
      <c r="F80" s="64" t="e">
        <f>COUNTIF(#REF!,"=Т")</f>
        <v>#REF!</v>
      </c>
      <c r="G80" s="64" t="e">
        <f>COUNTIF(#REF!,"=Т")</f>
        <v>#REF!</v>
      </c>
      <c r="H80" s="64" t="e">
        <f>COUNTIF(#REF!,"=Т")</f>
        <v>#REF!</v>
      </c>
      <c r="I80" s="64" t="e">
        <f>COUNTIF(#REF!,"=Т")</f>
        <v>#REF!</v>
      </c>
      <c r="J80" s="64" t="e">
        <f>COUNTIF(#REF!,"=Т")</f>
        <v>#REF!</v>
      </c>
      <c r="K80" s="64" t="e">
        <f>COUNTIF(#REF!,"=Т")</f>
        <v>#REF!</v>
      </c>
      <c r="L80" s="64" t="e">
        <f>COUNTIF(#REF!,"=Т")</f>
        <v>#REF!</v>
      </c>
      <c r="M80" s="64" t="e">
        <f>COUNTIF(#REF!,"=Т")</f>
        <v>#REF!</v>
      </c>
      <c r="N80" s="64" t="e">
        <f>COUNTIF(#REF!,"=Т")</f>
        <v>#REF!</v>
      </c>
      <c r="O80" s="64" t="e">
        <f>COUNTIF(#REF!,"=Т")</f>
        <v>#REF!</v>
      </c>
    </row>
    <row r="81" spans="1:15" s="41" customFormat="1" ht="15.75" customHeight="1">
      <c r="A81" s="176" t="s">
        <v>300</v>
      </c>
      <c r="B81" s="177"/>
      <c r="C81" s="57" t="s">
        <v>297</v>
      </c>
      <c r="D81" s="56" t="e">
        <f>(SUMIF(#REF!,"=ТО",#REF!))*0.1</f>
        <v>#REF!</v>
      </c>
      <c r="E81" s="56" t="e">
        <f>(SUMIF(#REF!,"=ТО",#REF!))*0.1</f>
        <v>#REF!</v>
      </c>
      <c r="F81" s="56" t="e">
        <f>(SUMIF(#REF!,"=ТО",#REF!))*0.1</f>
        <v>#REF!</v>
      </c>
      <c r="G81" s="56" t="e">
        <f>(SUMIF(#REF!,"=ТО",#REF!))*0.1</f>
        <v>#REF!</v>
      </c>
      <c r="H81" s="56" t="e">
        <f>(SUMIF(#REF!,"=ТО",#REF!))*0.1</f>
        <v>#REF!</v>
      </c>
      <c r="I81" s="56" t="e">
        <f>(SUMIF(#REF!,"=ТО",#REF!))*0.1</f>
        <v>#REF!</v>
      </c>
      <c r="J81" s="56" t="e">
        <f>(SUMIF(#REF!,"=ТО",#REF!))*0.1</f>
        <v>#REF!</v>
      </c>
      <c r="K81" s="56" t="e">
        <f>(SUMIF(#REF!,"=ТО",#REF!))*0.1</f>
        <v>#REF!</v>
      </c>
      <c r="L81" s="56" t="e">
        <f>(SUMIF(#REF!,"=ТО",#REF!))*0.1</f>
        <v>#REF!</v>
      </c>
      <c r="M81" s="56" t="e">
        <f>(SUMIF(#REF!,"=ТО",#REF!))*0.1</f>
        <v>#REF!</v>
      </c>
      <c r="N81" s="56" t="e">
        <f>(SUMIF(#REF!,"=ТО",#REF!))*0.1</f>
        <v>#REF!</v>
      </c>
      <c r="O81" s="56" t="e">
        <f>(SUMIF(#REF!,"=ТО",#REF!))*0.1</f>
        <v>#REF!</v>
      </c>
    </row>
    <row r="82" spans="1:15" s="41" customFormat="1" ht="15.75" customHeight="1">
      <c r="A82" s="178"/>
      <c r="B82" s="179"/>
      <c r="C82" s="55" t="s">
        <v>298</v>
      </c>
      <c r="D82" s="64" t="e">
        <f>COUNTIF(#REF!,"=ТО")</f>
        <v>#REF!</v>
      </c>
      <c r="E82" s="64" t="e">
        <f>COUNTIF(#REF!,"=ТО")</f>
        <v>#REF!</v>
      </c>
      <c r="F82" s="64" t="e">
        <f>COUNTIF(#REF!,"=ТО")</f>
        <v>#REF!</v>
      </c>
      <c r="G82" s="64" t="e">
        <f>COUNTIF(#REF!,"=ТО")</f>
        <v>#REF!</v>
      </c>
      <c r="H82" s="64" t="e">
        <f>COUNTIF(#REF!,"=ТО")</f>
        <v>#REF!</v>
      </c>
      <c r="I82" s="64" t="e">
        <f>COUNTIF(#REF!,"=ТО")</f>
        <v>#REF!</v>
      </c>
      <c r="J82" s="64" t="e">
        <f>COUNTIF(#REF!,"=ТО")</f>
        <v>#REF!</v>
      </c>
      <c r="K82" s="64" t="e">
        <f>COUNTIF(#REF!,"=ТО")</f>
        <v>#REF!</v>
      </c>
      <c r="L82" s="64" t="e">
        <f>COUNTIF(#REF!,"=ТО")</f>
        <v>#REF!</v>
      </c>
      <c r="M82" s="64" t="e">
        <f>COUNTIF(#REF!,"=ТО")</f>
        <v>#REF!</v>
      </c>
      <c r="N82" s="64" t="e">
        <f>COUNTIF(#REF!,"=ТО")</f>
        <v>#REF!</v>
      </c>
      <c r="O82" s="64" t="e">
        <f>COUNTIF(#REF!,"=ТО")</f>
        <v>#REF!</v>
      </c>
    </row>
    <row r="83" spans="1:15" s="41" customFormat="1" ht="15.75" customHeight="1">
      <c r="A83" s="158" t="s">
        <v>301</v>
      </c>
      <c r="B83" s="159"/>
      <c r="C83" s="57" t="s">
        <v>297</v>
      </c>
      <c r="D83" s="66" t="e">
        <f aca="true" t="shared" si="16" ref="D83:O83">D77+D79+D81</f>
        <v>#REF!</v>
      </c>
      <c r="E83" s="66" t="e">
        <f t="shared" si="16"/>
        <v>#REF!</v>
      </c>
      <c r="F83" s="66" t="e">
        <f t="shared" si="16"/>
        <v>#REF!</v>
      </c>
      <c r="G83" s="66" t="e">
        <f t="shared" si="16"/>
        <v>#REF!</v>
      </c>
      <c r="H83" s="66" t="e">
        <f t="shared" si="16"/>
        <v>#REF!</v>
      </c>
      <c r="I83" s="66" t="e">
        <f t="shared" si="16"/>
        <v>#REF!</v>
      </c>
      <c r="J83" s="66" t="e">
        <f t="shared" si="16"/>
        <v>#REF!</v>
      </c>
      <c r="K83" s="66" t="e">
        <f t="shared" si="16"/>
        <v>#REF!</v>
      </c>
      <c r="L83" s="66" t="e">
        <f t="shared" si="16"/>
        <v>#REF!</v>
      </c>
      <c r="M83" s="66" t="e">
        <f t="shared" si="16"/>
        <v>#REF!</v>
      </c>
      <c r="N83" s="66" t="e">
        <f t="shared" si="16"/>
        <v>#REF!</v>
      </c>
      <c r="O83" s="66" t="e">
        <f t="shared" si="16"/>
        <v>#REF!</v>
      </c>
    </row>
    <row r="84" spans="1:15" s="41" customFormat="1" ht="15.75" customHeight="1" thickBot="1">
      <c r="A84" s="160"/>
      <c r="B84" s="161"/>
      <c r="C84" s="58" t="s">
        <v>298</v>
      </c>
      <c r="D84" s="59" t="e">
        <f aca="true" t="shared" si="17" ref="D84:O84">D78+D80+D82</f>
        <v>#REF!</v>
      </c>
      <c r="E84" s="59" t="e">
        <f t="shared" si="17"/>
        <v>#REF!</v>
      </c>
      <c r="F84" s="59" t="e">
        <f t="shared" si="17"/>
        <v>#REF!</v>
      </c>
      <c r="G84" s="59" t="e">
        <f t="shared" si="17"/>
        <v>#REF!</v>
      </c>
      <c r="H84" s="59" t="e">
        <f t="shared" si="17"/>
        <v>#REF!</v>
      </c>
      <c r="I84" s="59" t="e">
        <f t="shared" si="17"/>
        <v>#REF!</v>
      </c>
      <c r="J84" s="59" t="e">
        <f t="shared" si="17"/>
        <v>#REF!</v>
      </c>
      <c r="K84" s="59" t="e">
        <f t="shared" si="17"/>
        <v>#REF!</v>
      </c>
      <c r="L84" s="59" t="e">
        <f t="shared" si="17"/>
        <v>#REF!</v>
      </c>
      <c r="M84" s="59" t="e">
        <f t="shared" si="17"/>
        <v>#REF!</v>
      </c>
      <c r="N84" s="59" t="e">
        <f t="shared" si="17"/>
        <v>#REF!</v>
      </c>
      <c r="O84" s="59" t="e">
        <f t="shared" si="17"/>
        <v>#REF!</v>
      </c>
    </row>
    <row r="85" spans="1:15" ht="21" customHeight="1" thickBot="1">
      <c r="A85" s="182" t="s">
        <v>589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4"/>
    </row>
    <row r="86" spans="1:15" s="41" customFormat="1" ht="15.75" customHeight="1">
      <c r="A86" s="170" t="s">
        <v>296</v>
      </c>
      <c r="B86" s="171"/>
      <c r="C86" s="53" t="s">
        <v>297</v>
      </c>
      <c r="D86" s="54" t="e">
        <f>SUMIF(#REF!,"=К",#REF!)</f>
        <v>#REF!</v>
      </c>
      <c r="E86" s="54" t="e">
        <f>SUMIF(#REF!,"=К",#REF!)</f>
        <v>#REF!</v>
      </c>
      <c r="F86" s="54" t="e">
        <f>SUMIF(#REF!,"=К",#REF!)</f>
        <v>#REF!</v>
      </c>
      <c r="G86" s="54" t="e">
        <f>SUMIF(#REF!,"=К",#REF!)</f>
        <v>#REF!</v>
      </c>
      <c r="H86" s="54" t="e">
        <f>SUMIF(#REF!,"=К",#REF!)</f>
        <v>#REF!</v>
      </c>
      <c r="I86" s="54" t="e">
        <f>SUMIF(#REF!,"=К",#REF!)</f>
        <v>#REF!</v>
      </c>
      <c r="J86" s="54" t="e">
        <f>SUMIF(#REF!,"=К",#REF!)</f>
        <v>#REF!</v>
      </c>
      <c r="K86" s="54" t="e">
        <f>SUMIF(#REF!,"=К",#REF!)</f>
        <v>#REF!</v>
      </c>
      <c r="L86" s="54" t="e">
        <f>SUMIF(#REF!,"=К",#REF!)</f>
        <v>#REF!</v>
      </c>
      <c r="M86" s="54" t="e">
        <f>SUMIF(#REF!,"=К",#REF!)</f>
        <v>#REF!</v>
      </c>
      <c r="N86" s="54" t="e">
        <f>SUMIF(#REF!,"=К",#REF!)</f>
        <v>#REF!</v>
      </c>
      <c r="O86" s="54" t="e">
        <f>SUMIF(#REF!,"=К",#REF!)</f>
        <v>#REF!</v>
      </c>
    </row>
    <row r="87" spans="1:16" s="41" customFormat="1" ht="15.75" customHeight="1">
      <c r="A87" s="172"/>
      <c r="B87" s="173"/>
      <c r="C87" s="67" t="s">
        <v>298</v>
      </c>
      <c r="D87" s="68" t="e">
        <f>COUNTIF(#REF!,"=К")</f>
        <v>#REF!</v>
      </c>
      <c r="E87" s="68" t="e">
        <f>COUNTIF(#REF!,"=К")</f>
        <v>#REF!</v>
      </c>
      <c r="F87" s="68" t="e">
        <f>COUNTIF(#REF!,"=К")</f>
        <v>#REF!</v>
      </c>
      <c r="G87" s="68" t="e">
        <f>COUNTIF(#REF!,"=К")</f>
        <v>#REF!</v>
      </c>
      <c r="H87" s="68" t="e">
        <f>COUNTIF(#REF!,"=К")</f>
        <v>#REF!</v>
      </c>
      <c r="I87" s="68" t="e">
        <f>COUNTIF(#REF!,"=К")</f>
        <v>#REF!</v>
      </c>
      <c r="J87" s="68" t="e">
        <f>COUNTIF(#REF!,"=К")</f>
        <v>#REF!</v>
      </c>
      <c r="K87" s="68" t="e">
        <f>COUNTIF(#REF!,"=К")</f>
        <v>#REF!</v>
      </c>
      <c r="L87" s="68" t="e">
        <f>COUNTIF(#REF!,"=К")</f>
        <v>#REF!</v>
      </c>
      <c r="M87" s="68" t="e">
        <f>COUNTIF(#REF!,"=К")</f>
        <v>#REF!</v>
      </c>
      <c r="N87" s="68" t="e">
        <f>COUNTIF(#REF!,"=К")</f>
        <v>#REF!</v>
      </c>
      <c r="O87" s="68" t="e">
        <f>COUNTIF(#REF!,"=К")</f>
        <v>#REF!</v>
      </c>
      <c r="P87" s="42"/>
    </row>
    <row r="88" spans="1:15" s="41" customFormat="1" ht="15.75" customHeight="1">
      <c r="A88" s="174" t="s">
        <v>299</v>
      </c>
      <c r="B88" s="175"/>
      <c r="C88" s="57" t="s">
        <v>297</v>
      </c>
      <c r="D88" s="56" t="e">
        <f>SUMIF(#REF!,"=Т",#REF!)</f>
        <v>#REF!</v>
      </c>
      <c r="E88" s="56" t="e">
        <f>SUMIF(#REF!,"=Т",#REF!)</f>
        <v>#REF!</v>
      </c>
      <c r="F88" s="56" t="e">
        <f>SUMIF(#REF!,"=Т",#REF!)</f>
        <v>#REF!</v>
      </c>
      <c r="G88" s="56" t="e">
        <f>SUMIF(#REF!,"=Т",#REF!)</f>
        <v>#REF!</v>
      </c>
      <c r="H88" s="56" t="e">
        <f>SUMIF(#REF!,"=Т",#REF!)</f>
        <v>#REF!</v>
      </c>
      <c r="I88" s="56" t="e">
        <f>SUMIF(#REF!,"=Т",#REF!)</f>
        <v>#REF!</v>
      </c>
      <c r="J88" s="56" t="e">
        <f>SUMIF(#REF!,"=Т",#REF!)</f>
        <v>#REF!</v>
      </c>
      <c r="K88" s="56" t="e">
        <f>SUMIF(#REF!,"=Т",#REF!)</f>
        <v>#REF!</v>
      </c>
      <c r="L88" s="56" t="e">
        <f>SUMIF(#REF!,"=Т",#REF!)</f>
        <v>#REF!</v>
      </c>
      <c r="M88" s="56" t="e">
        <f>SUMIF(#REF!,"=Т",#REF!)</f>
        <v>#REF!</v>
      </c>
      <c r="N88" s="56" t="e">
        <f>SUMIF(#REF!,"=Т",#REF!)</f>
        <v>#REF!</v>
      </c>
      <c r="O88" s="56" t="e">
        <f>SUMIF(#REF!,"=Т",#REF!)</f>
        <v>#REF!</v>
      </c>
    </row>
    <row r="89" spans="1:16" s="41" customFormat="1" ht="15.75" customHeight="1">
      <c r="A89" s="174"/>
      <c r="B89" s="175"/>
      <c r="C89" s="55" t="s">
        <v>298</v>
      </c>
      <c r="D89" s="63" t="e">
        <f>COUNTIF(#REF!,"=Т")</f>
        <v>#REF!</v>
      </c>
      <c r="E89" s="63" t="e">
        <f>COUNTIF(#REF!,"=Т")</f>
        <v>#REF!</v>
      </c>
      <c r="F89" s="63" t="e">
        <f>COUNTIF(#REF!,"=Т")</f>
        <v>#REF!</v>
      </c>
      <c r="G89" s="63" t="e">
        <f>COUNTIF(#REF!,"=Т")</f>
        <v>#REF!</v>
      </c>
      <c r="H89" s="63" t="e">
        <f>COUNTIF(#REF!,"=Т")</f>
        <v>#REF!</v>
      </c>
      <c r="I89" s="63" t="e">
        <f>COUNTIF(#REF!,"=Т")</f>
        <v>#REF!</v>
      </c>
      <c r="J89" s="63" t="e">
        <f>COUNTIF(#REF!,"=Т")</f>
        <v>#REF!</v>
      </c>
      <c r="K89" s="63" t="e">
        <f>COUNTIF(#REF!,"=Т")</f>
        <v>#REF!</v>
      </c>
      <c r="L89" s="63" t="e">
        <f>COUNTIF(#REF!,"=Т")</f>
        <v>#REF!</v>
      </c>
      <c r="M89" s="63" t="e">
        <f>COUNTIF(#REF!,"=Т")</f>
        <v>#REF!</v>
      </c>
      <c r="N89" s="63" t="e">
        <f>COUNTIF(#REF!,"=Т")</f>
        <v>#REF!</v>
      </c>
      <c r="O89" s="63" t="e">
        <f>COUNTIF(#REF!,"=Т")</f>
        <v>#REF!</v>
      </c>
      <c r="P89" s="42"/>
    </row>
    <row r="90" spans="1:15" s="41" customFormat="1" ht="15.75" customHeight="1">
      <c r="A90" s="176" t="s">
        <v>300</v>
      </c>
      <c r="B90" s="177"/>
      <c r="C90" s="57" t="s">
        <v>297</v>
      </c>
      <c r="D90" s="56" t="e">
        <f>(SUMIF(#REF!,"=ТО",#REF!))*0.1</f>
        <v>#REF!</v>
      </c>
      <c r="E90" s="56" t="e">
        <f>(SUMIF(#REF!,"=ТО",#REF!))*0.1</f>
        <v>#REF!</v>
      </c>
      <c r="F90" s="56" t="e">
        <f>(SUMIF(#REF!,"=ТО",#REF!))*0.1</f>
        <v>#REF!</v>
      </c>
      <c r="G90" s="56" t="e">
        <f>(SUMIF(#REF!,"=ТО",#REF!))*0.1</f>
        <v>#REF!</v>
      </c>
      <c r="H90" s="56" t="e">
        <f>(SUMIF(#REF!,"=ТО",#REF!))*0.1</f>
        <v>#REF!</v>
      </c>
      <c r="I90" s="56" t="e">
        <f>(SUMIF(#REF!,"=ТО",#REF!))*0.1</f>
        <v>#REF!</v>
      </c>
      <c r="J90" s="56" t="e">
        <f>(SUMIF(#REF!,"=ТО",#REF!))*0.1</f>
        <v>#REF!</v>
      </c>
      <c r="K90" s="56" t="e">
        <f>(SUMIF(#REF!,"=ТО",#REF!))*0.1</f>
        <v>#REF!</v>
      </c>
      <c r="L90" s="56" t="e">
        <f>(SUMIF(#REF!,"=ТО",#REF!))*0.1</f>
        <v>#REF!</v>
      </c>
      <c r="M90" s="56" t="e">
        <f>(SUMIF(#REF!,"=ТО",#REF!))*0.1</f>
        <v>#REF!</v>
      </c>
      <c r="N90" s="56" t="e">
        <f>(SUMIF(#REF!,"=ТО",#REF!))*0.1</f>
        <v>#REF!</v>
      </c>
      <c r="O90" s="56" t="e">
        <f>(SUMIF(#REF!,"=ТО",#REF!))*0.1</f>
        <v>#REF!</v>
      </c>
    </row>
    <row r="91" spans="1:15" s="41" customFormat="1" ht="15.75" customHeight="1">
      <c r="A91" s="178"/>
      <c r="B91" s="179"/>
      <c r="C91" s="55" t="s">
        <v>298</v>
      </c>
      <c r="D91" s="63" t="e">
        <f>COUNTIF(#REF!,"=ТО")</f>
        <v>#REF!</v>
      </c>
      <c r="E91" s="63" t="e">
        <f>COUNTIF(#REF!,"=ТО")</f>
        <v>#REF!</v>
      </c>
      <c r="F91" s="63" t="e">
        <f>COUNTIF(#REF!,"=ТО")</f>
        <v>#REF!</v>
      </c>
      <c r="G91" s="63" t="e">
        <f>COUNTIF(#REF!,"=ТО")</f>
        <v>#REF!</v>
      </c>
      <c r="H91" s="63" t="e">
        <f>COUNTIF(#REF!,"=ТО")</f>
        <v>#REF!</v>
      </c>
      <c r="I91" s="63" t="e">
        <f>COUNTIF(#REF!,"=ТО")</f>
        <v>#REF!</v>
      </c>
      <c r="J91" s="63" t="e">
        <f>COUNTIF(#REF!,"=ТО")</f>
        <v>#REF!</v>
      </c>
      <c r="K91" s="63" t="e">
        <f>COUNTIF(#REF!,"=ТО")</f>
        <v>#REF!</v>
      </c>
      <c r="L91" s="63" t="e">
        <f>COUNTIF(#REF!,"=ТО")</f>
        <v>#REF!</v>
      </c>
      <c r="M91" s="63" t="e">
        <f>COUNTIF(#REF!,"=ТО")</f>
        <v>#REF!</v>
      </c>
      <c r="N91" s="63" t="e">
        <f>COUNTIF(#REF!,"=ТО")</f>
        <v>#REF!</v>
      </c>
      <c r="O91" s="63" t="e">
        <f>COUNTIF(#REF!,"=ТО")</f>
        <v>#REF!</v>
      </c>
    </row>
    <row r="92" spans="1:15" s="41" customFormat="1" ht="15.75" customHeight="1">
      <c r="A92" s="158" t="s">
        <v>301</v>
      </c>
      <c r="B92" s="159"/>
      <c r="C92" s="57" t="s">
        <v>297</v>
      </c>
      <c r="D92" s="65" t="e">
        <f aca="true" t="shared" si="18" ref="D92:O92">D86+D88+D90</f>
        <v>#REF!</v>
      </c>
      <c r="E92" s="65" t="e">
        <f t="shared" si="18"/>
        <v>#REF!</v>
      </c>
      <c r="F92" s="65" t="e">
        <f t="shared" si="18"/>
        <v>#REF!</v>
      </c>
      <c r="G92" s="65" t="e">
        <f t="shared" si="18"/>
        <v>#REF!</v>
      </c>
      <c r="H92" s="65" t="e">
        <f t="shared" si="18"/>
        <v>#REF!</v>
      </c>
      <c r="I92" s="65" t="e">
        <f t="shared" si="18"/>
        <v>#REF!</v>
      </c>
      <c r="J92" s="65" t="e">
        <f t="shared" si="18"/>
        <v>#REF!</v>
      </c>
      <c r="K92" s="65" t="e">
        <f t="shared" si="18"/>
        <v>#REF!</v>
      </c>
      <c r="L92" s="65" t="e">
        <f t="shared" si="18"/>
        <v>#REF!</v>
      </c>
      <c r="M92" s="65" t="e">
        <f t="shared" si="18"/>
        <v>#REF!</v>
      </c>
      <c r="N92" s="65" t="e">
        <f t="shared" si="18"/>
        <v>#REF!</v>
      </c>
      <c r="O92" s="65" t="e">
        <f t="shared" si="18"/>
        <v>#REF!</v>
      </c>
    </row>
    <row r="93" spans="1:15" s="41" customFormat="1" ht="15.75" customHeight="1" thickBot="1">
      <c r="A93" s="160"/>
      <c r="B93" s="161"/>
      <c r="C93" s="58" t="s">
        <v>298</v>
      </c>
      <c r="D93" s="59" t="e">
        <f aca="true" t="shared" si="19" ref="D93:O93">D87+D89+D91</f>
        <v>#REF!</v>
      </c>
      <c r="E93" s="59" t="e">
        <f t="shared" si="19"/>
        <v>#REF!</v>
      </c>
      <c r="F93" s="59" t="e">
        <f t="shared" si="19"/>
        <v>#REF!</v>
      </c>
      <c r="G93" s="59" t="e">
        <f t="shared" si="19"/>
        <v>#REF!</v>
      </c>
      <c r="H93" s="59" t="e">
        <f t="shared" si="19"/>
        <v>#REF!</v>
      </c>
      <c r="I93" s="59" t="e">
        <f t="shared" si="19"/>
        <v>#REF!</v>
      </c>
      <c r="J93" s="59" t="e">
        <f t="shared" si="19"/>
        <v>#REF!</v>
      </c>
      <c r="K93" s="59" t="e">
        <f t="shared" si="19"/>
        <v>#REF!</v>
      </c>
      <c r="L93" s="59" t="e">
        <f t="shared" si="19"/>
        <v>#REF!</v>
      </c>
      <c r="M93" s="59" t="e">
        <f t="shared" si="19"/>
        <v>#REF!</v>
      </c>
      <c r="N93" s="59" t="e">
        <f t="shared" si="19"/>
        <v>#REF!</v>
      </c>
      <c r="O93" s="59" t="e">
        <f t="shared" si="19"/>
        <v>#REF!</v>
      </c>
    </row>
    <row r="94" spans="1:15" ht="21" customHeight="1" thickBot="1">
      <c r="A94" s="182" t="s">
        <v>591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4"/>
    </row>
    <row r="95" spans="1:15" s="41" customFormat="1" ht="15.75" customHeight="1">
      <c r="A95" s="185" t="s">
        <v>296</v>
      </c>
      <c r="B95" s="186"/>
      <c r="C95" s="53" t="s">
        <v>297</v>
      </c>
      <c r="D95" s="54" t="e">
        <f>SUMIF(#REF!,"=К",#REF!)</f>
        <v>#REF!</v>
      </c>
      <c r="E95" s="54" t="e">
        <f>SUMIF(#REF!,"=К",#REF!)</f>
        <v>#REF!</v>
      </c>
      <c r="F95" s="54" t="e">
        <f>SUMIF(#REF!,"=К",#REF!)</f>
        <v>#REF!</v>
      </c>
      <c r="G95" s="54" t="e">
        <f>SUMIF(#REF!,"=К",#REF!)</f>
        <v>#REF!</v>
      </c>
      <c r="H95" s="54" t="e">
        <f>SUMIF(#REF!,"=К",#REF!)</f>
        <v>#REF!</v>
      </c>
      <c r="I95" s="54" t="e">
        <f>SUMIF(#REF!,"=К",#REF!)</f>
        <v>#REF!</v>
      </c>
      <c r="J95" s="54" t="e">
        <f>SUMIF(#REF!,"=К",#REF!)</f>
        <v>#REF!</v>
      </c>
      <c r="K95" s="54" t="e">
        <f>SUMIF(#REF!,"=К",#REF!)</f>
        <v>#REF!</v>
      </c>
      <c r="L95" s="54" t="e">
        <f>SUMIF(#REF!,"=К",#REF!)</f>
        <v>#REF!</v>
      </c>
      <c r="M95" s="54" t="e">
        <f>SUMIF(#REF!,"=К",#REF!)</f>
        <v>#REF!</v>
      </c>
      <c r="N95" s="54" t="e">
        <f>SUMIF(#REF!,"=К",#REF!)</f>
        <v>#REF!</v>
      </c>
      <c r="O95" s="54" t="e">
        <f>SUMIF(#REF!,"=К",#REF!)</f>
        <v>#REF!</v>
      </c>
    </row>
    <row r="96" spans="1:15" s="41" customFormat="1" ht="15.75" customHeight="1">
      <c r="A96" s="158"/>
      <c r="B96" s="159"/>
      <c r="C96" s="55" t="s">
        <v>298</v>
      </c>
      <c r="D96" s="63" t="e">
        <f>COUNTIF(#REF!,"=К")</f>
        <v>#REF!</v>
      </c>
      <c r="E96" s="63" t="e">
        <f>COUNTIF(#REF!,"=К")</f>
        <v>#REF!</v>
      </c>
      <c r="F96" s="63" t="e">
        <f>COUNTIF(#REF!,"=К")</f>
        <v>#REF!</v>
      </c>
      <c r="G96" s="63" t="e">
        <f>COUNTIF(#REF!,"=К")</f>
        <v>#REF!</v>
      </c>
      <c r="H96" s="63" t="e">
        <f>COUNTIF(#REF!,"=К")</f>
        <v>#REF!</v>
      </c>
      <c r="I96" s="63" t="e">
        <f>COUNTIF(#REF!,"=К")</f>
        <v>#REF!</v>
      </c>
      <c r="J96" s="63" t="e">
        <f>COUNTIF(#REF!,"=К")</f>
        <v>#REF!</v>
      </c>
      <c r="K96" s="63" t="e">
        <f>COUNTIF(#REF!,"=К")</f>
        <v>#REF!</v>
      </c>
      <c r="L96" s="63" t="e">
        <f>COUNTIF(#REF!,"=К")</f>
        <v>#REF!</v>
      </c>
      <c r="M96" s="63" t="e">
        <f>COUNTIF(#REF!,"=К")</f>
        <v>#REF!</v>
      </c>
      <c r="N96" s="63" t="e">
        <f>COUNTIF(#REF!,"=К")</f>
        <v>#REF!</v>
      </c>
      <c r="O96" s="63" t="e">
        <f>COUNTIF(#REF!,"=К")</f>
        <v>#REF!</v>
      </c>
    </row>
    <row r="97" spans="1:15" s="41" customFormat="1" ht="15.75" customHeight="1">
      <c r="A97" s="174" t="s">
        <v>299</v>
      </c>
      <c r="B97" s="175"/>
      <c r="C97" s="57" t="s">
        <v>297</v>
      </c>
      <c r="D97" s="63" t="e">
        <f>SUMIF(#REF!,"=Т",#REF!)</f>
        <v>#REF!</v>
      </c>
      <c r="E97" s="63" t="e">
        <f>SUMIF(#REF!,"=Т",#REF!)</f>
        <v>#REF!</v>
      </c>
      <c r="F97" s="63" t="e">
        <f>SUMIF(#REF!,"=Т",#REF!)</f>
        <v>#REF!</v>
      </c>
      <c r="G97" s="63" t="e">
        <f>SUMIF(#REF!,"=Т",#REF!)</f>
        <v>#REF!</v>
      </c>
      <c r="H97" s="63" t="e">
        <f>SUMIF(#REF!,"=Т",#REF!)</f>
        <v>#REF!</v>
      </c>
      <c r="I97" s="63" t="e">
        <f>SUMIF(#REF!,"=Т",#REF!)</f>
        <v>#REF!</v>
      </c>
      <c r="J97" s="63" t="e">
        <f>SUMIF(#REF!,"=Т",#REF!)</f>
        <v>#REF!</v>
      </c>
      <c r="K97" s="63" t="e">
        <f>SUMIF(#REF!,"=Т",#REF!)</f>
        <v>#REF!</v>
      </c>
      <c r="L97" s="63" t="e">
        <f>SUMIF(#REF!,"=Т",#REF!)</f>
        <v>#REF!</v>
      </c>
      <c r="M97" s="63" t="e">
        <f>SUMIF(#REF!,"=Т",#REF!)</f>
        <v>#REF!</v>
      </c>
      <c r="N97" s="63" t="e">
        <f>SUMIF(#REF!,"=Т",#REF!)</f>
        <v>#REF!</v>
      </c>
      <c r="O97" s="63" t="e">
        <f>SUMIF(#REF!,"=Т",#REF!)</f>
        <v>#REF!</v>
      </c>
    </row>
    <row r="98" spans="1:15" s="41" customFormat="1" ht="15.75" customHeight="1">
      <c r="A98" s="174"/>
      <c r="B98" s="175"/>
      <c r="C98" s="55" t="s">
        <v>298</v>
      </c>
      <c r="D98" s="63" t="e">
        <f>COUNTIF(#REF!,"=Т")</f>
        <v>#REF!</v>
      </c>
      <c r="E98" s="63" t="e">
        <f>COUNTIF(#REF!,"=Т")</f>
        <v>#REF!</v>
      </c>
      <c r="F98" s="63" t="e">
        <f>COUNTIF(#REF!,"=Т")</f>
        <v>#REF!</v>
      </c>
      <c r="G98" s="63" t="e">
        <f>COUNTIF(#REF!,"=Т")</f>
        <v>#REF!</v>
      </c>
      <c r="H98" s="63" t="e">
        <f>COUNTIF(#REF!,"=Т")</f>
        <v>#REF!</v>
      </c>
      <c r="I98" s="63" t="e">
        <f>COUNTIF(#REF!,"=Т")</f>
        <v>#REF!</v>
      </c>
      <c r="J98" s="63" t="e">
        <f>COUNTIF(#REF!,"=Т")</f>
        <v>#REF!</v>
      </c>
      <c r="K98" s="63" t="e">
        <f>COUNTIF(#REF!,"=Т")</f>
        <v>#REF!</v>
      </c>
      <c r="L98" s="63" t="e">
        <f>COUNTIF(#REF!,"=Т")</f>
        <v>#REF!</v>
      </c>
      <c r="M98" s="63" t="e">
        <f>COUNTIF(#REF!,"=Т")</f>
        <v>#REF!</v>
      </c>
      <c r="N98" s="63" t="e">
        <f>COUNTIF(#REF!,"=Т")</f>
        <v>#REF!</v>
      </c>
      <c r="O98" s="63" t="e">
        <f>COUNTIF(#REF!,"=Т")</f>
        <v>#REF!</v>
      </c>
    </row>
    <row r="99" spans="1:15" s="41" customFormat="1" ht="15.75" customHeight="1">
      <c r="A99" s="176" t="s">
        <v>300</v>
      </c>
      <c r="B99" s="177"/>
      <c r="C99" s="57" t="s">
        <v>297</v>
      </c>
      <c r="D99" s="63" t="e">
        <f>(SUMIF(#REF!,"=ТО",#REF!))*0.1</f>
        <v>#REF!</v>
      </c>
      <c r="E99" s="63" t="e">
        <f>(SUMIF(#REF!,"=ТО",#REF!))*0.1</f>
        <v>#REF!</v>
      </c>
      <c r="F99" s="63" t="e">
        <f>(SUMIF(#REF!,"=ТО",#REF!))*0.1</f>
        <v>#REF!</v>
      </c>
      <c r="G99" s="63" t="e">
        <f>(SUMIF(#REF!,"=ТО",#REF!))*0.1</f>
        <v>#REF!</v>
      </c>
      <c r="H99" s="63" t="e">
        <f>(SUMIF(#REF!,"=ТО",#REF!))*0.1</f>
        <v>#REF!</v>
      </c>
      <c r="I99" s="63" t="e">
        <f>(SUMIF(#REF!,"=ТО",#REF!))*0.1</f>
        <v>#REF!</v>
      </c>
      <c r="J99" s="63" t="e">
        <f>(SUMIF(#REF!,"=ТО",#REF!))*0.1</f>
        <v>#REF!</v>
      </c>
      <c r="K99" s="63" t="e">
        <f>(SUMIF(#REF!,"=ТО",#REF!))*0.1</f>
        <v>#REF!</v>
      </c>
      <c r="L99" s="63" t="e">
        <f>(SUMIF(#REF!,"=ТО",#REF!))*0.1</f>
        <v>#REF!</v>
      </c>
      <c r="M99" s="63" t="e">
        <f>(SUMIF(#REF!,"=ТО",#REF!))*0.1</f>
        <v>#REF!</v>
      </c>
      <c r="N99" s="63" t="e">
        <f>(SUMIF(#REF!,"=ТО",#REF!))*0.1</f>
        <v>#REF!</v>
      </c>
      <c r="O99" s="63" t="e">
        <f>(SUMIF(#REF!,"=ТО",#REF!))*0.1</f>
        <v>#REF!</v>
      </c>
    </row>
    <row r="100" spans="1:15" s="41" customFormat="1" ht="15.75" customHeight="1">
      <c r="A100" s="178"/>
      <c r="B100" s="179"/>
      <c r="C100" s="55" t="s">
        <v>298</v>
      </c>
      <c r="D100" s="63" t="e">
        <f>COUNTIF(#REF!,"=ТО")</f>
        <v>#REF!</v>
      </c>
      <c r="E100" s="63" t="e">
        <f>COUNTIF(#REF!,"=ТО")</f>
        <v>#REF!</v>
      </c>
      <c r="F100" s="63" t="e">
        <f>COUNTIF(#REF!,"=ТО")</f>
        <v>#REF!</v>
      </c>
      <c r="G100" s="63" t="e">
        <f>COUNTIF(#REF!,"=ТО")</f>
        <v>#REF!</v>
      </c>
      <c r="H100" s="63" t="e">
        <f>COUNTIF(#REF!,"=ТО")</f>
        <v>#REF!</v>
      </c>
      <c r="I100" s="63" t="e">
        <f>COUNTIF(#REF!,"=ТО")</f>
        <v>#REF!</v>
      </c>
      <c r="J100" s="63" t="e">
        <f>COUNTIF(#REF!,"=ТО")</f>
        <v>#REF!</v>
      </c>
      <c r="K100" s="63" t="e">
        <f>COUNTIF(#REF!,"=ТО")</f>
        <v>#REF!</v>
      </c>
      <c r="L100" s="63" t="e">
        <f>COUNTIF(#REF!,"=ТО")</f>
        <v>#REF!</v>
      </c>
      <c r="M100" s="63" t="e">
        <f>COUNTIF(#REF!,"=ТО")</f>
        <v>#REF!</v>
      </c>
      <c r="N100" s="63" t="e">
        <f>COUNTIF(#REF!,"=ТО")</f>
        <v>#REF!</v>
      </c>
      <c r="O100" s="63" t="e">
        <f>COUNTIF(#REF!,"=ТО")</f>
        <v>#REF!</v>
      </c>
    </row>
    <row r="101" spans="1:15" s="41" customFormat="1" ht="15.75" customHeight="1">
      <c r="A101" s="158" t="s">
        <v>301</v>
      </c>
      <c r="B101" s="159"/>
      <c r="C101" s="57" t="s">
        <v>297</v>
      </c>
      <c r="D101" s="65" t="e">
        <f aca="true" t="shared" si="20" ref="D101:O101">D95+D97+D99</f>
        <v>#REF!</v>
      </c>
      <c r="E101" s="65" t="e">
        <f t="shared" si="20"/>
        <v>#REF!</v>
      </c>
      <c r="F101" s="65" t="e">
        <f t="shared" si="20"/>
        <v>#REF!</v>
      </c>
      <c r="G101" s="65" t="e">
        <f t="shared" si="20"/>
        <v>#REF!</v>
      </c>
      <c r="H101" s="65" t="e">
        <f t="shared" si="20"/>
        <v>#REF!</v>
      </c>
      <c r="I101" s="65" t="e">
        <f t="shared" si="20"/>
        <v>#REF!</v>
      </c>
      <c r="J101" s="65" t="e">
        <f t="shared" si="20"/>
        <v>#REF!</v>
      </c>
      <c r="K101" s="65" t="e">
        <f t="shared" si="20"/>
        <v>#REF!</v>
      </c>
      <c r="L101" s="65" t="e">
        <f t="shared" si="20"/>
        <v>#REF!</v>
      </c>
      <c r="M101" s="65" t="e">
        <f t="shared" si="20"/>
        <v>#REF!</v>
      </c>
      <c r="N101" s="65" t="e">
        <f t="shared" si="20"/>
        <v>#REF!</v>
      </c>
      <c r="O101" s="65" t="e">
        <f t="shared" si="20"/>
        <v>#REF!</v>
      </c>
    </row>
    <row r="102" spans="1:15" s="41" customFormat="1" ht="15.75" customHeight="1" thickBot="1">
      <c r="A102" s="160"/>
      <c r="B102" s="161"/>
      <c r="C102" s="58" t="s">
        <v>298</v>
      </c>
      <c r="D102" s="69" t="e">
        <f aca="true" t="shared" si="21" ref="D102:O102">D96+D98+D100</f>
        <v>#REF!</v>
      </c>
      <c r="E102" s="69" t="e">
        <f t="shared" si="21"/>
        <v>#REF!</v>
      </c>
      <c r="F102" s="69" t="e">
        <f t="shared" si="21"/>
        <v>#REF!</v>
      </c>
      <c r="G102" s="69" t="e">
        <f t="shared" si="21"/>
        <v>#REF!</v>
      </c>
      <c r="H102" s="69" t="e">
        <f t="shared" si="21"/>
        <v>#REF!</v>
      </c>
      <c r="I102" s="69" t="e">
        <f t="shared" si="21"/>
        <v>#REF!</v>
      </c>
      <c r="J102" s="69" t="e">
        <f t="shared" si="21"/>
        <v>#REF!</v>
      </c>
      <c r="K102" s="69" t="e">
        <f t="shared" si="21"/>
        <v>#REF!</v>
      </c>
      <c r="L102" s="69" t="e">
        <f t="shared" si="21"/>
        <v>#REF!</v>
      </c>
      <c r="M102" s="69" t="e">
        <f t="shared" si="21"/>
        <v>#REF!</v>
      </c>
      <c r="N102" s="69" t="e">
        <f t="shared" si="21"/>
        <v>#REF!</v>
      </c>
      <c r="O102" s="69" t="e">
        <f t="shared" si="21"/>
        <v>#REF!</v>
      </c>
    </row>
    <row r="103" spans="1:15" ht="21" customHeight="1" thickBot="1">
      <c r="A103" s="182" t="s">
        <v>576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4"/>
    </row>
    <row r="104" spans="1:15" s="41" customFormat="1" ht="15.75" customHeight="1">
      <c r="A104" s="185" t="s">
        <v>296</v>
      </c>
      <c r="B104" s="186"/>
      <c r="C104" s="53" t="s">
        <v>297</v>
      </c>
      <c r="D104" s="54" t="e">
        <f>SUMIF(#REF!,"=К",#REF!)</f>
        <v>#REF!</v>
      </c>
      <c r="E104" s="54" t="e">
        <f>SUMIF(#REF!,"=К",#REF!)</f>
        <v>#REF!</v>
      </c>
      <c r="F104" s="54" t="e">
        <f>SUMIF(#REF!,"=К",#REF!)</f>
        <v>#REF!</v>
      </c>
      <c r="G104" s="54" t="e">
        <f>SUMIF(#REF!,"=К",#REF!)</f>
        <v>#REF!</v>
      </c>
      <c r="H104" s="54" t="e">
        <f>SUMIF(#REF!,"=К",#REF!)</f>
        <v>#REF!</v>
      </c>
      <c r="I104" s="54" t="e">
        <f>SUMIF(#REF!,"=К",#REF!)</f>
        <v>#REF!</v>
      </c>
      <c r="J104" s="54" t="e">
        <f>SUMIF(#REF!,"=К",#REF!)</f>
        <v>#REF!</v>
      </c>
      <c r="K104" s="54" t="e">
        <f>SUMIF(#REF!,"=К",#REF!)</f>
        <v>#REF!</v>
      </c>
      <c r="L104" s="54" t="e">
        <f>SUMIF(#REF!,"=К",#REF!)</f>
        <v>#REF!</v>
      </c>
      <c r="M104" s="54" t="e">
        <f>SUMIF(#REF!,"=К",#REF!)</f>
        <v>#REF!</v>
      </c>
      <c r="N104" s="54" t="e">
        <f>SUMIF(#REF!,"=К",#REF!)</f>
        <v>#REF!</v>
      </c>
      <c r="O104" s="54" t="e">
        <f>SUMIF(#REF!,"=К",#REF!)</f>
        <v>#REF!</v>
      </c>
    </row>
    <row r="105" spans="1:15" s="41" customFormat="1" ht="15.75" customHeight="1">
      <c r="A105" s="158"/>
      <c r="B105" s="159"/>
      <c r="C105" s="55" t="s">
        <v>298</v>
      </c>
      <c r="D105" s="63" t="e">
        <f>COUNTIF(#REF!,"=К")</f>
        <v>#REF!</v>
      </c>
      <c r="E105" s="63" t="e">
        <f>COUNTIF(#REF!,"=К")</f>
        <v>#REF!</v>
      </c>
      <c r="F105" s="63" t="e">
        <f>COUNTIF(#REF!,"=К")</f>
        <v>#REF!</v>
      </c>
      <c r="G105" s="63" t="e">
        <f>COUNTIF(#REF!,"=К")</f>
        <v>#REF!</v>
      </c>
      <c r="H105" s="63" t="e">
        <f>COUNTIF(#REF!,"=К")</f>
        <v>#REF!</v>
      </c>
      <c r="I105" s="63" t="e">
        <f>COUNTIF(#REF!,"=К")</f>
        <v>#REF!</v>
      </c>
      <c r="J105" s="63" t="e">
        <f>COUNTIF(#REF!,"=К")</f>
        <v>#REF!</v>
      </c>
      <c r="K105" s="63" t="e">
        <f>COUNTIF(#REF!,"=К")</f>
        <v>#REF!</v>
      </c>
      <c r="L105" s="63" t="e">
        <f>COUNTIF(#REF!,"=К")</f>
        <v>#REF!</v>
      </c>
      <c r="M105" s="63" t="e">
        <f>COUNTIF(#REF!,"=К")</f>
        <v>#REF!</v>
      </c>
      <c r="N105" s="63" t="e">
        <f>COUNTIF(#REF!,"=К")</f>
        <v>#REF!</v>
      </c>
      <c r="O105" s="63" t="e">
        <f>COUNTIF(#REF!,"=К")</f>
        <v>#REF!</v>
      </c>
    </row>
    <row r="106" spans="1:15" s="41" customFormat="1" ht="15.75" customHeight="1">
      <c r="A106" s="174" t="s">
        <v>299</v>
      </c>
      <c r="B106" s="175"/>
      <c r="C106" s="57" t="s">
        <v>297</v>
      </c>
      <c r="D106" s="63" t="e">
        <f>SUMIF(#REF!,"=Т",#REF!)</f>
        <v>#REF!</v>
      </c>
      <c r="E106" s="63" t="e">
        <f>SUMIF(#REF!,"=Т",#REF!)</f>
        <v>#REF!</v>
      </c>
      <c r="F106" s="63" t="e">
        <f>SUMIF(#REF!,"=Т",#REF!)</f>
        <v>#REF!</v>
      </c>
      <c r="G106" s="63" t="e">
        <f>SUMIF(#REF!,"=Т",#REF!)</f>
        <v>#REF!</v>
      </c>
      <c r="H106" s="63" t="e">
        <f>SUMIF(#REF!,"=Т",#REF!)</f>
        <v>#REF!</v>
      </c>
      <c r="I106" s="63" t="e">
        <f>SUMIF(#REF!,"=Т",#REF!)</f>
        <v>#REF!</v>
      </c>
      <c r="J106" s="63" t="e">
        <f>SUMIF(#REF!,"=Т",#REF!)</f>
        <v>#REF!</v>
      </c>
      <c r="K106" s="63" t="e">
        <f>SUMIF(#REF!,"=Т",#REF!)</f>
        <v>#REF!</v>
      </c>
      <c r="L106" s="63" t="e">
        <f>SUMIF(#REF!,"=Т",#REF!)</f>
        <v>#REF!</v>
      </c>
      <c r="M106" s="63" t="e">
        <f>SUMIF(#REF!,"=Т",#REF!)</f>
        <v>#REF!</v>
      </c>
      <c r="N106" s="63" t="e">
        <f>SUMIF(#REF!,"=Т",#REF!)</f>
        <v>#REF!</v>
      </c>
      <c r="O106" s="63" t="e">
        <f>SUMIF(#REF!,"=Т",#REF!)</f>
        <v>#REF!</v>
      </c>
    </row>
    <row r="107" spans="1:15" s="41" customFormat="1" ht="15.75" customHeight="1">
      <c r="A107" s="174"/>
      <c r="B107" s="175"/>
      <c r="C107" s="55" t="s">
        <v>298</v>
      </c>
      <c r="D107" s="63" t="e">
        <f>COUNTIF(#REF!,"=Т")</f>
        <v>#REF!</v>
      </c>
      <c r="E107" s="63" t="e">
        <f>COUNTIF(#REF!,"=Т")</f>
        <v>#REF!</v>
      </c>
      <c r="F107" s="63" t="e">
        <f>COUNTIF(#REF!,"=Т")</f>
        <v>#REF!</v>
      </c>
      <c r="G107" s="63" t="e">
        <f>COUNTIF(#REF!,"=Т")</f>
        <v>#REF!</v>
      </c>
      <c r="H107" s="63" t="e">
        <f>COUNTIF(#REF!,"=Т")</f>
        <v>#REF!</v>
      </c>
      <c r="I107" s="63" t="e">
        <f>COUNTIF(#REF!,"=Т")</f>
        <v>#REF!</v>
      </c>
      <c r="J107" s="63" t="e">
        <f>COUNTIF(#REF!,"=Т")</f>
        <v>#REF!</v>
      </c>
      <c r="K107" s="63" t="e">
        <f>COUNTIF(#REF!,"=Т")</f>
        <v>#REF!</v>
      </c>
      <c r="L107" s="63" t="e">
        <f>COUNTIF(#REF!,"=Т")</f>
        <v>#REF!</v>
      </c>
      <c r="M107" s="63" t="e">
        <f>COUNTIF(#REF!,"=Т")</f>
        <v>#REF!</v>
      </c>
      <c r="N107" s="63" t="e">
        <f>COUNTIF(#REF!,"=Т")</f>
        <v>#REF!</v>
      </c>
      <c r="O107" s="63" t="e">
        <f>COUNTIF(#REF!,"=Т")</f>
        <v>#REF!</v>
      </c>
    </row>
    <row r="108" spans="1:15" s="41" customFormat="1" ht="15.75" customHeight="1">
      <c r="A108" s="176" t="s">
        <v>300</v>
      </c>
      <c r="B108" s="177"/>
      <c r="C108" s="57" t="s">
        <v>297</v>
      </c>
      <c r="D108" s="63" t="e">
        <f>(SUMIF(#REF!,"=ТО",#REF!))*0.1</f>
        <v>#REF!</v>
      </c>
      <c r="E108" s="63" t="e">
        <f>(SUMIF(#REF!,"=ТО",#REF!))*0.1</f>
        <v>#REF!</v>
      </c>
      <c r="F108" s="63" t="e">
        <f>(SUMIF(#REF!,"=ТО",#REF!))*0.1</f>
        <v>#REF!</v>
      </c>
      <c r="G108" s="63" t="e">
        <f>(SUMIF(#REF!,"=ТО",#REF!))*0.1</f>
        <v>#REF!</v>
      </c>
      <c r="H108" s="63" t="e">
        <f>(SUMIF(#REF!,"=ТО",#REF!))*0.1</f>
        <v>#REF!</v>
      </c>
      <c r="I108" s="63" t="e">
        <f>(SUMIF(#REF!,"=ТО",#REF!))*0.1</f>
        <v>#REF!</v>
      </c>
      <c r="J108" s="63" t="e">
        <f>(SUMIF(#REF!,"=ТО",#REF!))*0.1</f>
        <v>#REF!</v>
      </c>
      <c r="K108" s="63" t="e">
        <f>(SUMIF(#REF!,"=ТО",#REF!))*0.1</f>
        <v>#REF!</v>
      </c>
      <c r="L108" s="63" t="e">
        <f>(SUMIF(#REF!,"=ТО",#REF!))*0.1</f>
        <v>#REF!</v>
      </c>
      <c r="M108" s="63" t="e">
        <f>(SUMIF(#REF!,"=ТО",#REF!))*0.1</f>
        <v>#REF!</v>
      </c>
      <c r="N108" s="63" t="e">
        <f>(SUMIF(#REF!,"=ТО",#REF!))*0.1</f>
        <v>#REF!</v>
      </c>
      <c r="O108" s="63" t="e">
        <f>(SUMIF(#REF!,"=ТО",#REF!))*0.1</f>
        <v>#REF!</v>
      </c>
    </row>
    <row r="109" spans="1:15" s="41" customFormat="1" ht="15.75" customHeight="1">
      <c r="A109" s="178"/>
      <c r="B109" s="179"/>
      <c r="C109" s="55" t="s">
        <v>298</v>
      </c>
      <c r="D109" s="63" t="e">
        <f>COUNTIF(#REF!,"=ТО")</f>
        <v>#REF!</v>
      </c>
      <c r="E109" s="63" t="e">
        <f>COUNTIF(#REF!,"=ТО")</f>
        <v>#REF!</v>
      </c>
      <c r="F109" s="63" t="e">
        <f>COUNTIF(#REF!,"=ТО")</f>
        <v>#REF!</v>
      </c>
      <c r="G109" s="63" t="e">
        <f>COUNTIF(#REF!,"=ТО")</f>
        <v>#REF!</v>
      </c>
      <c r="H109" s="63" t="e">
        <f>COUNTIF(#REF!,"=ТО")</f>
        <v>#REF!</v>
      </c>
      <c r="I109" s="63" t="e">
        <f>COUNTIF(#REF!,"=ТО")</f>
        <v>#REF!</v>
      </c>
      <c r="J109" s="63" t="e">
        <f>COUNTIF(#REF!,"=ТО")</f>
        <v>#REF!</v>
      </c>
      <c r="K109" s="63" t="e">
        <f>COUNTIF(#REF!,"=ТО")</f>
        <v>#REF!</v>
      </c>
      <c r="L109" s="63" t="e">
        <f>COUNTIF(#REF!,"=ТО")</f>
        <v>#REF!</v>
      </c>
      <c r="M109" s="63" t="e">
        <f>COUNTIF(#REF!,"=ТО")</f>
        <v>#REF!</v>
      </c>
      <c r="N109" s="63" t="e">
        <f>COUNTIF(#REF!,"=ТО")</f>
        <v>#REF!</v>
      </c>
      <c r="O109" s="63" t="e">
        <f>COUNTIF(#REF!,"=ТО")</f>
        <v>#REF!</v>
      </c>
    </row>
    <row r="110" spans="1:15" s="41" customFormat="1" ht="15.75" customHeight="1">
      <c r="A110" s="158" t="s">
        <v>301</v>
      </c>
      <c r="B110" s="159"/>
      <c r="C110" s="57" t="s">
        <v>297</v>
      </c>
      <c r="D110" s="65" t="e">
        <f aca="true" t="shared" si="22" ref="D110:O110">D104+D106+D108</f>
        <v>#REF!</v>
      </c>
      <c r="E110" s="65" t="e">
        <f t="shared" si="22"/>
        <v>#REF!</v>
      </c>
      <c r="F110" s="65" t="e">
        <f t="shared" si="22"/>
        <v>#REF!</v>
      </c>
      <c r="G110" s="65" t="e">
        <f t="shared" si="22"/>
        <v>#REF!</v>
      </c>
      <c r="H110" s="65" t="e">
        <f t="shared" si="22"/>
        <v>#REF!</v>
      </c>
      <c r="I110" s="65" t="e">
        <f t="shared" si="22"/>
        <v>#REF!</v>
      </c>
      <c r="J110" s="65" t="e">
        <f t="shared" si="22"/>
        <v>#REF!</v>
      </c>
      <c r="K110" s="65" t="e">
        <f t="shared" si="22"/>
        <v>#REF!</v>
      </c>
      <c r="L110" s="65" t="e">
        <f t="shared" si="22"/>
        <v>#REF!</v>
      </c>
      <c r="M110" s="65" t="e">
        <f t="shared" si="22"/>
        <v>#REF!</v>
      </c>
      <c r="N110" s="65" t="e">
        <f t="shared" si="22"/>
        <v>#REF!</v>
      </c>
      <c r="O110" s="65" t="e">
        <f t="shared" si="22"/>
        <v>#REF!</v>
      </c>
    </row>
    <row r="111" spans="1:15" s="41" customFormat="1" ht="15.75" customHeight="1" thickBot="1">
      <c r="A111" s="160"/>
      <c r="B111" s="161"/>
      <c r="C111" s="58" t="s">
        <v>298</v>
      </c>
      <c r="D111" s="69" t="e">
        <f aca="true" t="shared" si="23" ref="D111:O111">D105+D107+D109</f>
        <v>#REF!</v>
      </c>
      <c r="E111" s="69" t="e">
        <f t="shared" si="23"/>
        <v>#REF!</v>
      </c>
      <c r="F111" s="69" t="e">
        <f t="shared" si="23"/>
        <v>#REF!</v>
      </c>
      <c r="G111" s="69" t="e">
        <f t="shared" si="23"/>
        <v>#REF!</v>
      </c>
      <c r="H111" s="69" t="e">
        <f t="shared" si="23"/>
        <v>#REF!</v>
      </c>
      <c r="I111" s="69" t="e">
        <f t="shared" si="23"/>
        <v>#REF!</v>
      </c>
      <c r="J111" s="69" t="e">
        <f t="shared" si="23"/>
        <v>#REF!</v>
      </c>
      <c r="K111" s="69" t="e">
        <f t="shared" si="23"/>
        <v>#REF!</v>
      </c>
      <c r="L111" s="69" t="e">
        <f t="shared" si="23"/>
        <v>#REF!</v>
      </c>
      <c r="M111" s="69" t="e">
        <f t="shared" si="23"/>
        <v>#REF!</v>
      </c>
      <c r="N111" s="69" t="e">
        <f t="shared" si="23"/>
        <v>#REF!</v>
      </c>
      <c r="O111" s="69" t="e">
        <f t="shared" si="23"/>
        <v>#REF!</v>
      </c>
    </row>
    <row r="112" spans="1:15" s="41" customFormat="1" ht="15.75" customHeight="1">
      <c r="A112" s="86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s="90" customFormat="1" ht="15.75" customHeight="1">
      <c r="A113" s="61"/>
      <c r="B113" s="61"/>
      <c r="C113" s="62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s="41" customFormat="1" ht="15.75" customHeight="1">
      <c r="A114" s="61"/>
      <c r="B114" s="61"/>
      <c r="C114" s="62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5.75" thickBot="1">
      <c r="A115" s="162" t="s">
        <v>594</v>
      </c>
      <c r="B115" s="163"/>
      <c r="C115" s="164"/>
      <c r="D115" s="84" t="s">
        <v>284</v>
      </c>
      <c r="E115" s="84" t="s">
        <v>285</v>
      </c>
      <c r="F115" s="84" t="s">
        <v>286</v>
      </c>
      <c r="G115" s="84" t="s">
        <v>287</v>
      </c>
      <c r="H115" s="84" t="s">
        <v>288</v>
      </c>
      <c r="I115" s="84" t="s">
        <v>289</v>
      </c>
      <c r="J115" s="84" t="s">
        <v>290</v>
      </c>
      <c r="K115" s="84" t="s">
        <v>291</v>
      </c>
      <c r="L115" s="84" t="s">
        <v>292</v>
      </c>
      <c r="M115" s="84" t="s">
        <v>293</v>
      </c>
      <c r="N115" s="84" t="s">
        <v>294</v>
      </c>
      <c r="O115" s="84" t="s">
        <v>295</v>
      </c>
    </row>
    <row r="116" spans="1:15" ht="21" customHeight="1" thickBot="1">
      <c r="A116" s="182" t="s">
        <v>592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4"/>
    </row>
    <row r="117" spans="1:15" s="41" customFormat="1" ht="15.75" customHeight="1">
      <c r="A117" s="185" t="s">
        <v>296</v>
      </c>
      <c r="B117" s="186"/>
      <c r="C117" s="53" t="s">
        <v>297</v>
      </c>
      <c r="D117" s="54" t="e">
        <f>SUMIF(#REF!,"=К",#REF!)</f>
        <v>#REF!</v>
      </c>
      <c r="E117" s="54" t="e">
        <f>SUMIF(#REF!,"=К",#REF!)</f>
        <v>#REF!</v>
      </c>
      <c r="F117" s="54" t="e">
        <f>SUMIF(#REF!,"=К",#REF!)</f>
        <v>#REF!</v>
      </c>
      <c r="G117" s="54" t="e">
        <f>SUMIF(#REF!,"=К",#REF!)</f>
        <v>#REF!</v>
      </c>
      <c r="H117" s="54" t="e">
        <f>SUMIF(#REF!,"=К",#REF!)</f>
        <v>#REF!</v>
      </c>
      <c r="I117" s="54" t="e">
        <f>SUMIF(#REF!,"=К",#REF!)</f>
        <v>#REF!</v>
      </c>
      <c r="J117" s="54" t="e">
        <f>SUMIF(#REF!,"=К",#REF!)</f>
        <v>#REF!</v>
      </c>
      <c r="K117" s="54" t="e">
        <f>SUMIF(#REF!,"=К",#REF!)</f>
        <v>#REF!</v>
      </c>
      <c r="L117" s="54" t="e">
        <f>SUMIF(#REF!,"=К",#REF!)</f>
        <v>#REF!</v>
      </c>
      <c r="M117" s="54" t="e">
        <f>SUMIF(#REF!,"=К",#REF!)</f>
        <v>#REF!</v>
      </c>
      <c r="N117" s="54" t="e">
        <f>SUMIF(#REF!,"=К",#REF!)</f>
        <v>#REF!</v>
      </c>
      <c r="O117" s="54" t="e">
        <f>SUMIF(#REF!,"=К",#REF!)</f>
        <v>#REF!</v>
      </c>
    </row>
    <row r="118" spans="1:15" s="41" customFormat="1" ht="15.75" customHeight="1">
      <c r="A118" s="158"/>
      <c r="B118" s="159"/>
      <c r="C118" s="55" t="s">
        <v>298</v>
      </c>
      <c r="D118" s="63" t="e">
        <f>COUNTIF(#REF!,"=К")</f>
        <v>#REF!</v>
      </c>
      <c r="E118" s="63" t="e">
        <f>COUNTIF(#REF!,"=К")</f>
        <v>#REF!</v>
      </c>
      <c r="F118" s="63" t="e">
        <f>COUNTIF(#REF!,"=К")</f>
        <v>#REF!</v>
      </c>
      <c r="G118" s="63" t="e">
        <f>COUNTIF(#REF!,"=К")</f>
        <v>#REF!</v>
      </c>
      <c r="H118" s="63" t="e">
        <f>COUNTIF(#REF!,"=К")</f>
        <v>#REF!</v>
      </c>
      <c r="I118" s="63" t="e">
        <f>COUNTIF(#REF!,"=К")</f>
        <v>#REF!</v>
      </c>
      <c r="J118" s="63" t="e">
        <f>COUNTIF(#REF!,"=К")</f>
        <v>#REF!</v>
      </c>
      <c r="K118" s="63" t="e">
        <f>COUNTIF(#REF!,"=К")</f>
        <v>#REF!</v>
      </c>
      <c r="L118" s="63" t="e">
        <f>COUNTIF(#REF!,"=К")</f>
        <v>#REF!</v>
      </c>
      <c r="M118" s="63" t="e">
        <f>COUNTIF(#REF!,"=К")</f>
        <v>#REF!</v>
      </c>
      <c r="N118" s="63" t="e">
        <f>COUNTIF(#REF!,"=К")</f>
        <v>#REF!</v>
      </c>
      <c r="O118" s="63" t="e">
        <f>COUNTIF(#REF!,"=К")</f>
        <v>#REF!</v>
      </c>
    </row>
    <row r="119" spans="1:15" s="41" customFormat="1" ht="15.75" customHeight="1">
      <c r="A119" s="174" t="s">
        <v>299</v>
      </c>
      <c r="B119" s="175"/>
      <c r="C119" s="57" t="s">
        <v>297</v>
      </c>
      <c r="D119" s="63" t="e">
        <f>SUMIF(#REF!,"=Т",#REF!)</f>
        <v>#REF!</v>
      </c>
      <c r="E119" s="63" t="e">
        <f>SUMIF(#REF!,"=Т",#REF!)</f>
        <v>#REF!</v>
      </c>
      <c r="F119" s="63" t="e">
        <f>SUMIF(#REF!,"=Т",#REF!)</f>
        <v>#REF!</v>
      </c>
      <c r="G119" s="63" t="e">
        <f>SUMIF(#REF!,"=Т",#REF!)</f>
        <v>#REF!</v>
      </c>
      <c r="H119" s="63" t="e">
        <f>SUMIF(#REF!,"=Т",#REF!)</f>
        <v>#REF!</v>
      </c>
      <c r="I119" s="63" t="e">
        <f>SUMIF(#REF!,"=Т",#REF!)</f>
        <v>#REF!</v>
      </c>
      <c r="J119" s="63" t="e">
        <f>SUMIF(#REF!,"=Т",#REF!)</f>
        <v>#REF!</v>
      </c>
      <c r="K119" s="63" t="e">
        <f>SUMIF(#REF!,"=Т",#REF!)</f>
        <v>#REF!</v>
      </c>
      <c r="L119" s="63" t="e">
        <f>SUMIF(#REF!,"=Т",#REF!)</f>
        <v>#REF!</v>
      </c>
      <c r="M119" s="63" t="e">
        <f>SUMIF(#REF!,"=Т",#REF!)</f>
        <v>#REF!</v>
      </c>
      <c r="N119" s="63" t="e">
        <f>SUMIF(#REF!,"=Т",#REF!)</f>
        <v>#REF!</v>
      </c>
      <c r="O119" s="63" t="e">
        <f>SUMIF(#REF!,"=Т",#REF!)</f>
        <v>#REF!</v>
      </c>
    </row>
    <row r="120" spans="1:15" s="41" customFormat="1" ht="15.75" customHeight="1">
      <c r="A120" s="174"/>
      <c r="B120" s="175"/>
      <c r="C120" s="55" t="s">
        <v>298</v>
      </c>
      <c r="D120" s="63" t="e">
        <f>COUNTIF(#REF!,"=Т")</f>
        <v>#REF!</v>
      </c>
      <c r="E120" s="63" t="e">
        <f>COUNTIF(#REF!,"=Т")</f>
        <v>#REF!</v>
      </c>
      <c r="F120" s="63" t="e">
        <f>COUNTIF(#REF!,"=Т")</f>
        <v>#REF!</v>
      </c>
      <c r="G120" s="63" t="e">
        <f>COUNTIF(#REF!,"=Т")</f>
        <v>#REF!</v>
      </c>
      <c r="H120" s="63" t="e">
        <f>COUNTIF(#REF!,"=Т")</f>
        <v>#REF!</v>
      </c>
      <c r="I120" s="63" t="e">
        <f>COUNTIF(#REF!,"=Т")</f>
        <v>#REF!</v>
      </c>
      <c r="J120" s="63" t="e">
        <f>COUNTIF(#REF!,"=Т")</f>
        <v>#REF!</v>
      </c>
      <c r="K120" s="63" t="e">
        <f>COUNTIF(#REF!,"=Т")</f>
        <v>#REF!</v>
      </c>
      <c r="L120" s="63" t="e">
        <f>COUNTIF(#REF!,"=Т")</f>
        <v>#REF!</v>
      </c>
      <c r="M120" s="63" t="e">
        <f>COUNTIF(#REF!,"=Т")</f>
        <v>#REF!</v>
      </c>
      <c r="N120" s="63" t="e">
        <f>COUNTIF(#REF!,"=Т")</f>
        <v>#REF!</v>
      </c>
      <c r="O120" s="63" t="e">
        <f>COUNTIF(#REF!,"=Т")</f>
        <v>#REF!</v>
      </c>
    </row>
    <row r="121" spans="1:15" s="41" customFormat="1" ht="15.75" customHeight="1">
      <c r="A121" s="176" t="s">
        <v>300</v>
      </c>
      <c r="B121" s="177"/>
      <c r="C121" s="57" t="s">
        <v>297</v>
      </c>
      <c r="D121" s="63" t="e">
        <f>(SUMIF(#REF!,"=ТО",#REF!))*0.1</f>
        <v>#REF!</v>
      </c>
      <c r="E121" s="63" t="e">
        <f>(SUMIF(#REF!,"=ТО",#REF!))*0.1</f>
        <v>#REF!</v>
      </c>
      <c r="F121" s="63" t="e">
        <f>(SUMIF(#REF!,"=ТО",#REF!))*0.1</f>
        <v>#REF!</v>
      </c>
      <c r="G121" s="63" t="e">
        <f>(SUMIF(#REF!,"=ТО",#REF!))*0.1</f>
        <v>#REF!</v>
      </c>
      <c r="H121" s="63" t="e">
        <f>(SUMIF(#REF!,"=ТО",#REF!))*0.1</f>
        <v>#REF!</v>
      </c>
      <c r="I121" s="63" t="e">
        <f>(SUMIF(#REF!,"=ТО",#REF!))*0.1</f>
        <v>#REF!</v>
      </c>
      <c r="J121" s="63" t="e">
        <f>(SUMIF(#REF!,"=ТО",#REF!))*0.1</f>
        <v>#REF!</v>
      </c>
      <c r="K121" s="63" t="e">
        <f>(SUMIF(#REF!,"=ТО",#REF!))*0.1</f>
        <v>#REF!</v>
      </c>
      <c r="L121" s="63" t="e">
        <f>(SUMIF(#REF!,"=ТО",#REF!))*0.1</f>
        <v>#REF!</v>
      </c>
      <c r="M121" s="63" t="e">
        <f>(SUMIF(#REF!,"=ТО",#REF!))*0.1</f>
        <v>#REF!</v>
      </c>
      <c r="N121" s="63" t="e">
        <f>(SUMIF(#REF!,"=ТО",#REF!))*0.1</f>
        <v>#REF!</v>
      </c>
      <c r="O121" s="63" t="e">
        <f>(SUMIF(#REF!,"=ТО",#REF!))*0.1</f>
        <v>#REF!</v>
      </c>
    </row>
    <row r="122" spans="1:15" s="41" customFormat="1" ht="15.75" customHeight="1">
      <c r="A122" s="178"/>
      <c r="B122" s="179"/>
      <c r="C122" s="55" t="s">
        <v>298</v>
      </c>
      <c r="D122" s="63" t="e">
        <f>COUNTIF(#REF!,"=ТО")</f>
        <v>#REF!</v>
      </c>
      <c r="E122" s="63" t="e">
        <f>COUNTIF(#REF!,"=ТО")</f>
        <v>#REF!</v>
      </c>
      <c r="F122" s="63" t="e">
        <f>COUNTIF(#REF!,"=ТО")</f>
        <v>#REF!</v>
      </c>
      <c r="G122" s="63" t="e">
        <f>COUNTIF(#REF!,"=ТО")</f>
        <v>#REF!</v>
      </c>
      <c r="H122" s="63" t="e">
        <f>COUNTIF(#REF!,"=ТО")</f>
        <v>#REF!</v>
      </c>
      <c r="I122" s="63" t="e">
        <f>COUNTIF(#REF!,"=ТО")</f>
        <v>#REF!</v>
      </c>
      <c r="J122" s="63" t="e">
        <f>COUNTIF(#REF!,"=ТО")</f>
        <v>#REF!</v>
      </c>
      <c r="K122" s="63" t="e">
        <f>COUNTIF(#REF!,"=ТО")</f>
        <v>#REF!</v>
      </c>
      <c r="L122" s="63" t="e">
        <f>COUNTIF(#REF!,"=ТО")</f>
        <v>#REF!</v>
      </c>
      <c r="M122" s="63" t="e">
        <f>COUNTIF(#REF!,"=ТО")</f>
        <v>#REF!</v>
      </c>
      <c r="N122" s="63" t="e">
        <f>COUNTIF(#REF!,"=ТО")</f>
        <v>#REF!</v>
      </c>
      <c r="O122" s="63" t="e">
        <f>COUNTIF(#REF!,"=ТО")</f>
        <v>#REF!</v>
      </c>
    </row>
    <row r="123" spans="1:15" s="41" customFormat="1" ht="15.75" customHeight="1">
      <c r="A123" s="158" t="s">
        <v>301</v>
      </c>
      <c r="B123" s="159"/>
      <c r="C123" s="57" t="s">
        <v>297</v>
      </c>
      <c r="D123" s="70" t="e">
        <f aca="true" t="shared" si="24" ref="D123:O123">D117+D119+D121</f>
        <v>#REF!</v>
      </c>
      <c r="E123" s="70" t="e">
        <f t="shared" si="24"/>
        <v>#REF!</v>
      </c>
      <c r="F123" s="70" t="e">
        <f t="shared" si="24"/>
        <v>#REF!</v>
      </c>
      <c r="G123" s="70" t="e">
        <f t="shared" si="24"/>
        <v>#REF!</v>
      </c>
      <c r="H123" s="70" t="e">
        <f t="shared" si="24"/>
        <v>#REF!</v>
      </c>
      <c r="I123" s="70" t="e">
        <f t="shared" si="24"/>
        <v>#REF!</v>
      </c>
      <c r="J123" s="70" t="e">
        <f t="shared" si="24"/>
        <v>#REF!</v>
      </c>
      <c r="K123" s="70" t="e">
        <f t="shared" si="24"/>
        <v>#REF!</v>
      </c>
      <c r="L123" s="70" t="e">
        <f t="shared" si="24"/>
        <v>#REF!</v>
      </c>
      <c r="M123" s="70" t="e">
        <f t="shared" si="24"/>
        <v>#REF!</v>
      </c>
      <c r="N123" s="70" t="e">
        <f t="shared" si="24"/>
        <v>#REF!</v>
      </c>
      <c r="O123" s="70" t="e">
        <f t="shared" si="24"/>
        <v>#REF!</v>
      </c>
    </row>
    <row r="124" spans="1:15" s="41" customFormat="1" ht="15.75" customHeight="1" thickBot="1">
      <c r="A124" s="160"/>
      <c r="B124" s="161"/>
      <c r="C124" s="58" t="s">
        <v>298</v>
      </c>
      <c r="D124" s="59" t="e">
        <f aca="true" t="shared" si="25" ref="D124:O124">D118+D120+D122</f>
        <v>#REF!</v>
      </c>
      <c r="E124" s="59" t="e">
        <f t="shared" si="25"/>
        <v>#REF!</v>
      </c>
      <c r="F124" s="59" t="e">
        <f t="shared" si="25"/>
        <v>#REF!</v>
      </c>
      <c r="G124" s="59" t="e">
        <f t="shared" si="25"/>
        <v>#REF!</v>
      </c>
      <c r="H124" s="59" t="e">
        <f t="shared" si="25"/>
        <v>#REF!</v>
      </c>
      <c r="I124" s="59" t="e">
        <f t="shared" si="25"/>
        <v>#REF!</v>
      </c>
      <c r="J124" s="59" t="e">
        <f t="shared" si="25"/>
        <v>#REF!</v>
      </c>
      <c r="K124" s="59" t="e">
        <f t="shared" si="25"/>
        <v>#REF!</v>
      </c>
      <c r="L124" s="59" t="e">
        <f t="shared" si="25"/>
        <v>#REF!</v>
      </c>
      <c r="M124" s="59" t="e">
        <f t="shared" si="25"/>
        <v>#REF!</v>
      </c>
      <c r="N124" s="59" t="e">
        <f t="shared" si="25"/>
        <v>#REF!</v>
      </c>
      <c r="O124" s="59" t="e">
        <f t="shared" si="25"/>
        <v>#REF!</v>
      </c>
    </row>
    <row r="125" spans="1:15" ht="15.75" thickBot="1">
      <c r="A125" s="162" t="s">
        <v>594</v>
      </c>
      <c r="B125" s="163"/>
      <c r="C125" s="164"/>
      <c r="D125" s="84" t="s">
        <v>284</v>
      </c>
      <c r="E125" s="84" t="s">
        <v>285</v>
      </c>
      <c r="F125" s="84" t="s">
        <v>286</v>
      </c>
      <c r="G125" s="84" t="s">
        <v>287</v>
      </c>
      <c r="H125" s="84" t="s">
        <v>288</v>
      </c>
      <c r="I125" s="84" t="s">
        <v>289</v>
      </c>
      <c r="J125" s="84" t="s">
        <v>290</v>
      </c>
      <c r="K125" s="84" t="s">
        <v>291</v>
      </c>
      <c r="L125" s="84" t="s">
        <v>292</v>
      </c>
      <c r="M125" s="84" t="s">
        <v>293</v>
      </c>
      <c r="N125" s="84" t="s">
        <v>294</v>
      </c>
      <c r="O125" s="84" t="s">
        <v>295</v>
      </c>
    </row>
    <row r="126" spans="1:15" ht="21" customHeight="1" thickBot="1">
      <c r="A126" s="182" t="s">
        <v>593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4"/>
    </row>
    <row r="127" spans="1:15" s="41" customFormat="1" ht="15.75" customHeight="1">
      <c r="A127" s="170" t="s">
        <v>296</v>
      </c>
      <c r="B127" s="171"/>
      <c r="C127" s="53" t="s">
        <v>297</v>
      </c>
      <c r="D127" s="54" t="e">
        <f>SUMIF(#REF!,"=К",#REF!)</f>
        <v>#REF!</v>
      </c>
      <c r="E127" s="54" t="e">
        <f>SUMIF(#REF!,"=К",#REF!)</f>
        <v>#REF!</v>
      </c>
      <c r="F127" s="54" t="e">
        <f>SUMIF(#REF!,"=К",#REF!)</f>
        <v>#REF!</v>
      </c>
      <c r="G127" s="54" t="e">
        <f>SUMIF(#REF!,"=К",#REF!)</f>
        <v>#REF!</v>
      </c>
      <c r="H127" s="54" t="e">
        <f>SUMIF(#REF!,"=К",#REF!)</f>
        <v>#REF!</v>
      </c>
      <c r="I127" s="54" t="e">
        <f>SUMIF(#REF!,"=К",#REF!)</f>
        <v>#REF!</v>
      </c>
      <c r="J127" s="54" t="e">
        <f>SUMIF(#REF!,"=К",#REF!)</f>
        <v>#REF!</v>
      </c>
      <c r="K127" s="54" t="e">
        <f>SUMIF(#REF!,"=К",#REF!)</f>
        <v>#REF!</v>
      </c>
      <c r="L127" s="54" t="e">
        <f>SUMIF(#REF!,"=К",#REF!)</f>
        <v>#REF!</v>
      </c>
      <c r="M127" s="54" t="e">
        <f>SUMIF(#REF!,"=К",#REF!)</f>
        <v>#REF!</v>
      </c>
      <c r="N127" s="54" t="e">
        <f>SUMIF(#REF!,"=К",#REF!)</f>
        <v>#REF!</v>
      </c>
      <c r="O127" s="54" t="e">
        <f>SUMIF(#REF!,"=К",#REF!)</f>
        <v>#REF!</v>
      </c>
    </row>
    <row r="128" spans="1:15" s="41" customFormat="1" ht="15.75" customHeight="1">
      <c r="A128" s="172"/>
      <c r="B128" s="173"/>
      <c r="C128" s="67" t="s">
        <v>298</v>
      </c>
      <c r="D128" s="64" t="e">
        <f>COUNTIF(#REF!,"=К")</f>
        <v>#REF!</v>
      </c>
      <c r="E128" s="64" t="e">
        <f>COUNTIF(#REF!,"=К")</f>
        <v>#REF!</v>
      </c>
      <c r="F128" s="64" t="e">
        <f>COUNTIF(#REF!,"=К")</f>
        <v>#REF!</v>
      </c>
      <c r="G128" s="64" t="e">
        <f>COUNTIF(#REF!,"=К")</f>
        <v>#REF!</v>
      </c>
      <c r="H128" s="64" t="e">
        <f>COUNTIF(#REF!,"=К")</f>
        <v>#REF!</v>
      </c>
      <c r="I128" s="64" t="e">
        <f>COUNTIF(#REF!,"=К")</f>
        <v>#REF!</v>
      </c>
      <c r="J128" s="64" t="e">
        <f>COUNTIF(#REF!,"=К")</f>
        <v>#REF!</v>
      </c>
      <c r="K128" s="64" t="e">
        <f>COUNTIF(#REF!,"=К")</f>
        <v>#REF!</v>
      </c>
      <c r="L128" s="64" t="e">
        <f>COUNTIF(#REF!,"=К")</f>
        <v>#REF!</v>
      </c>
      <c r="M128" s="64" t="e">
        <f>COUNTIF(#REF!,"=К")</f>
        <v>#REF!</v>
      </c>
      <c r="N128" s="64" t="e">
        <f>COUNTIF(#REF!,"=К")</f>
        <v>#REF!</v>
      </c>
      <c r="O128" s="64" t="e">
        <f>COUNTIF(#REF!,"=К")</f>
        <v>#REF!</v>
      </c>
    </row>
    <row r="129" spans="1:15" s="41" customFormat="1" ht="15.75" customHeight="1">
      <c r="A129" s="174" t="s">
        <v>299</v>
      </c>
      <c r="B129" s="175"/>
      <c r="C129" s="57" t="s">
        <v>297</v>
      </c>
      <c r="D129" s="56" t="e">
        <f>SUMIF(#REF!,"=Т",#REF!)</f>
        <v>#REF!</v>
      </c>
      <c r="E129" s="56" t="e">
        <f>SUMIF(#REF!,"=Т",#REF!)</f>
        <v>#REF!</v>
      </c>
      <c r="F129" s="56" t="e">
        <f>SUMIF(#REF!,"=Т",#REF!)</f>
        <v>#REF!</v>
      </c>
      <c r="G129" s="56" t="e">
        <f>SUMIF(#REF!,"=Т",#REF!)</f>
        <v>#REF!</v>
      </c>
      <c r="H129" s="56" t="e">
        <f>SUMIF(#REF!,"=Т",#REF!)</f>
        <v>#REF!</v>
      </c>
      <c r="I129" s="56" t="e">
        <f>SUMIF(#REF!,"=Т",#REF!)</f>
        <v>#REF!</v>
      </c>
      <c r="J129" s="56" t="e">
        <f>SUMIF(#REF!,"=Т",#REF!)</f>
        <v>#REF!</v>
      </c>
      <c r="K129" s="56" t="e">
        <f>SUMIF(#REF!,"=Т",#REF!)</f>
        <v>#REF!</v>
      </c>
      <c r="L129" s="56" t="e">
        <f>SUMIF(#REF!,"=Т",#REF!)</f>
        <v>#REF!</v>
      </c>
      <c r="M129" s="56" t="e">
        <f>SUMIF(#REF!,"=Т",#REF!)</f>
        <v>#REF!</v>
      </c>
      <c r="N129" s="56" t="e">
        <f>SUMIF(#REF!,"=Т",#REF!)</f>
        <v>#REF!</v>
      </c>
      <c r="O129" s="56" t="e">
        <f>SUMIF(#REF!,"=Т",#REF!)</f>
        <v>#REF!</v>
      </c>
    </row>
    <row r="130" spans="1:15" s="41" customFormat="1" ht="15.75" customHeight="1">
      <c r="A130" s="174"/>
      <c r="B130" s="175"/>
      <c r="C130" s="55" t="s">
        <v>298</v>
      </c>
      <c r="D130" s="56" t="e">
        <f>COUNTIF(#REF!,"=Т")</f>
        <v>#REF!</v>
      </c>
      <c r="E130" s="56" t="e">
        <f>COUNTIF(#REF!,"=Т")</f>
        <v>#REF!</v>
      </c>
      <c r="F130" s="56" t="e">
        <f>COUNTIF(#REF!,"=Т")</f>
        <v>#REF!</v>
      </c>
      <c r="G130" s="56" t="e">
        <f>COUNTIF(#REF!,"=Т")</f>
        <v>#REF!</v>
      </c>
      <c r="H130" s="56" t="e">
        <f>COUNTIF(#REF!,"=Т")</f>
        <v>#REF!</v>
      </c>
      <c r="I130" s="56" t="e">
        <f>COUNTIF(#REF!,"=Т")</f>
        <v>#REF!</v>
      </c>
      <c r="J130" s="56" t="e">
        <f>COUNTIF(#REF!,"=Т")</f>
        <v>#REF!</v>
      </c>
      <c r="K130" s="56" t="e">
        <f>COUNTIF(#REF!,"=Т")</f>
        <v>#REF!</v>
      </c>
      <c r="L130" s="56" t="e">
        <f>COUNTIF(#REF!,"=Т")</f>
        <v>#REF!</v>
      </c>
      <c r="M130" s="56" t="e">
        <f>COUNTIF(#REF!,"=Т")</f>
        <v>#REF!</v>
      </c>
      <c r="N130" s="56" t="e">
        <f>COUNTIF(#REF!,"=Т")</f>
        <v>#REF!</v>
      </c>
      <c r="O130" s="56" t="e">
        <f>COUNTIF(#REF!,"=Т")</f>
        <v>#REF!</v>
      </c>
    </row>
    <row r="131" spans="1:15" s="41" customFormat="1" ht="15.75" customHeight="1">
      <c r="A131" s="176" t="s">
        <v>300</v>
      </c>
      <c r="B131" s="177"/>
      <c r="C131" s="57" t="s">
        <v>297</v>
      </c>
      <c r="D131" s="56" t="e">
        <f>(SUMIF(#REF!,"=ТО",#REF!))*0.1</f>
        <v>#REF!</v>
      </c>
      <c r="E131" s="56" t="e">
        <f>(SUMIF(#REF!,"=ТО",#REF!))*0.1</f>
        <v>#REF!</v>
      </c>
      <c r="F131" s="56" t="e">
        <f>(SUMIF(#REF!,"=ТО",#REF!))*0.1</f>
        <v>#REF!</v>
      </c>
      <c r="G131" s="56" t="e">
        <f>(SUMIF(#REF!,"=ТО",#REF!))*0.1</f>
        <v>#REF!</v>
      </c>
      <c r="H131" s="56" t="e">
        <f>(SUMIF(#REF!,"=ТО",#REF!))*0.1</f>
        <v>#REF!</v>
      </c>
      <c r="I131" s="56" t="e">
        <f>(SUMIF(#REF!,"=ТО",#REF!))*0.1</f>
        <v>#REF!</v>
      </c>
      <c r="J131" s="56" t="e">
        <f>(SUMIF(#REF!,"=ТО",#REF!))*0.1</f>
        <v>#REF!</v>
      </c>
      <c r="K131" s="56" t="e">
        <f>(SUMIF(#REF!,"=ТО",#REF!))*0.1</f>
        <v>#REF!</v>
      </c>
      <c r="L131" s="56" t="e">
        <f>(SUMIF(#REF!,"=ТО",#REF!))*0.1</f>
        <v>#REF!</v>
      </c>
      <c r="M131" s="56" t="e">
        <f>(SUMIF(#REF!,"=ТО",#REF!))*0.1</f>
        <v>#REF!</v>
      </c>
      <c r="N131" s="56" t="e">
        <f>(SUMIF(#REF!,"=ТО",#REF!))*0.1</f>
        <v>#REF!</v>
      </c>
      <c r="O131" s="56" t="e">
        <f>(SUMIF(#REF!,"=ТО",#REF!))*0.1</f>
        <v>#REF!</v>
      </c>
    </row>
    <row r="132" spans="1:15" s="41" customFormat="1" ht="15.75" customHeight="1">
      <c r="A132" s="178"/>
      <c r="B132" s="179"/>
      <c r="C132" s="55" t="s">
        <v>298</v>
      </c>
      <c r="D132" s="56" t="e">
        <f>COUNTIF(#REF!,"=ТО")</f>
        <v>#REF!</v>
      </c>
      <c r="E132" s="56" t="e">
        <f>COUNTIF(#REF!,"=ТО")</f>
        <v>#REF!</v>
      </c>
      <c r="F132" s="56" t="e">
        <f>COUNTIF(#REF!,"=ТО")</f>
        <v>#REF!</v>
      </c>
      <c r="G132" s="56" t="e">
        <f>COUNTIF(#REF!,"=ТО")</f>
        <v>#REF!</v>
      </c>
      <c r="H132" s="56" t="e">
        <f>COUNTIF(#REF!,"=ТО")</f>
        <v>#REF!</v>
      </c>
      <c r="I132" s="56" t="e">
        <f>COUNTIF(#REF!,"=ТО")</f>
        <v>#REF!</v>
      </c>
      <c r="J132" s="56" t="e">
        <f>COUNTIF(#REF!,"=ТО")</f>
        <v>#REF!</v>
      </c>
      <c r="K132" s="56" t="e">
        <f>COUNTIF(#REF!,"=ТО")</f>
        <v>#REF!</v>
      </c>
      <c r="L132" s="56" t="e">
        <f>COUNTIF(#REF!,"=ТО")</f>
        <v>#REF!</v>
      </c>
      <c r="M132" s="56" t="e">
        <f>COUNTIF(#REF!,"=ТО")</f>
        <v>#REF!</v>
      </c>
      <c r="N132" s="56" t="e">
        <f>COUNTIF(#REF!,"=ТО")</f>
        <v>#REF!</v>
      </c>
      <c r="O132" s="56" t="e">
        <f>COUNTIF(#REF!,"=ТО")</f>
        <v>#REF!</v>
      </c>
    </row>
    <row r="133" spans="1:15" s="41" customFormat="1" ht="15.75" customHeight="1">
      <c r="A133" s="158" t="s">
        <v>301</v>
      </c>
      <c r="B133" s="159"/>
      <c r="C133" s="57" t="s">
        <v>297</v>
      </c>
      <c r="D133" s="70" t="e">
        <f aca="true" t="shared" si="26" ref="D133:O133">D127+D129+D131</f>
        <v>#REF!</v>
      </c>
      <c r="E133" s="70" t="e">
        <f t="shared" si="26"/>
        <v>#REF!</v>
      </c>
      <c r="F133" s="70" t="e">
        <f t="shared" si="26"/>
        <v>#REF!</v>
      </c>
      <c r="G133" s="70" t="e">
        <f t="shared" si="26"/>
        <v>#REF!</v>
      </c>
      <c r="H133" s="70" t="e">
        <f t="shared" si="26"/>
        <v>#REF!</v>
      </c>
      <c r="I133" s="70" t="e">
        <f t="shared" si="26"/>
        <v>#REF!</v>
      </c>
      <c r="J133" s="70" t="e">
        <f t="shared" si="26"/>
        <v>#REF!</v>
      </c>
      <c r="K133" s="70" t="e">
        <f t="shared" si="26"/>
        <v>#REF!</v>
      </c>
      <c r="L133" s="70" t="e">
        <f t="shared" si="26"/>
        <v>#REF!</v>
      </c>
      <c r="M133" s="70" t="e">
        <f t="shared" si="26"/>
        <v>#REF!</v>
      </c>
      <c r="N133" s="70" t="e">
        <f t="shared" si="26"/>
        <v>#REF!</v>
      </c>
      <c r="O133" s="70" t="e">
        <f t="shared" si="26"/>
        <v>#REF!</v>
      </c>
    </row>
    <row r="134" spans="1:15" s="41" customFormat="1" ht="15.75" customHeight="1">
      <c r="A134" s="158"/>
      <c r="B134" s="159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s="41" customFormat="1" ht="15.75" customHeight="1" thickBot="1">
      <c r="A135" s="160"/>
      <c r="B135" s="161"/>
      <c r="C135" s="58" t="s">
        <v>298</v>
      </c>
      <c r="D135" s="59" t="e">
        <f aca="true" t="shared" si="27" ref="D135:O135">D128+D130+D132</f>
        <v>#REF!</v>
      </c>
      <c r="E135" s="59" t="e">
        <f t="shared" si="27"/>
        <v>#REF!</v>
      </c>
      <c r="F135" s="59" t="e">
        <f t="shared" si="27"/>
        <v>#REF!</v>
      </c>
      <c r="G135" s="59" t="e">
        <f t="shared" si="27"/>
        <v>#REF!</v>
      </c>
      <c r="H135" s="59" t="e">
        <f t="shared" si="27"/>
        <v>#REF!</v>
      </c>
      <c r="I135" s="59" t="e">
        <f t="shared" si="27"/>
        <v>#REF!</v>
      </c>
      <c r="J135" s="59" t="e">
        <f t="shared" si="27"/>
        <v>#REF!</v>
      </c>
      <c r="K135" s="59" t="e">
        <f t="shared" si="27"/>
        <v>#REF!</v>
      </c>
      <c r="L135" s="59" t="e">
        <f t="shared" si="27"/>
        <v>#REF!</v>
      </c>
      <c r="M135" s="59" t="e">
        <f t="shared" si="27"/>
        <v>#REF!</v>
      </c>
      <c r="N135" s="59" t="e">
        <f t="shared" si="27"/>
        <v>#REF!</v>
      </c>
      <c r="O135" s="59" t="e">
        <f t="shared" si="27"/>
        <v>#REF!</v>
      </c>
    </row>
    <row r="136" spans="1:15" s="41" customFormat="1" ht="15.75" customHeight="1">
      <c r="A136" s="61"/>
      <c r="B136" s="61"/>
      <c r="C136" s="62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1:15" s="41" customFormat="1" ht="15.75" customHeight="1">
      <c r="A137" s="61"/>
      <c r="B137" s="61"/>
      <c r="C137" s="62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s="41" customFormat="1" ht="15.75" customHeight="1">
      <c r="A138" s="61"/>
      <c r="B138" s="61"/>
      <c r="C138" s="62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41" customFormat="1" ht="15.75" customHeight="1">
      <c r="A139" s="61"/>
      <c r="B139" s="61"/>
      <c r="C139" s="62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1:15" s="41" customFormat="1" ht="15.75" customHeight="1">
      <c r="A140" s="61"/>
      <c r="B140" s="61"/>
      <c r="C140" s="62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s="41" customFormat="1" ht="15.75" customHeight="1">
      <c r="A141" s="61"/>
      <c r="B141" s="61"/>
      <c r="C141" s="62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s="41" customFormat="1" ht="15.75" customHeight="1">
      <c r="A142" s="61"/>
      <c r="B142" s="61"/>
      <c r="C142" s="62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s="41" customFormat="1" ht="15.75" customHeight="1">
      <c r="A143" s="61"/>
      <c r="B143" s="61"/>
      <c r="C143" s="62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s="41" customFormat="1" ht="15.75" customHeight="1">
      <c r="A144" s="61"/>
      <c r="B144" s="61"/>
      <c r="C144" s="62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1:15" s="41" customFormat="1" ht="15.75" customHeight="1">
      <c r="A146" s="61"/>
      <c r="B146" s="61"/>
      <c r="C146" s="62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41" customFormat="1" ht="15.75" customHeight="1">
      <c r="A147" s="61"/>
      <c r="B147" s="61"/>
      <c r="C147" s="62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s="41" customFormat="1" ht="15.75" customHeight="1">
      <c r="A148" s="61"/>
      <c r="B148" s="61"/>
      <c r="C148" s="62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41" customFormat="1" ht="15.75" customHeight="1">
      <c r="A149" s="61"/>
      <c r="B149" s="61"/>
      <c r="C149" s="62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41" customFormat="1" ht="15.75" customHeight="1">
      <c r="A150" s="61"/>
      <c r="B150" s="61"/>
      <c r="C150" s="62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41" customFormat="1" ht="15.75" customHeight="1">
      <c r="A151" s="61"/>
      <c r="B151" s="61"/>
      <c r="C151" s="62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s="41" customFormat="1" ht="15.75" customHeight="1">
      <c r="A152" s="61"/>
      <c r="B152" s="61"/>
      <c r="C152" s="62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s="41" customFormat="1" ht="15.75" customHeight="1">
      <c r="A153" s="61"/>
      <c r="B153" s="61"/>
      <c r="C153" s="62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41" customFormat="1" ht="15.75" customHeight="1">
      <c r="A154" s="61"/>
      <c r="B154" s="61"/>
      <c r="C154" s="62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 ht="18.75">
      <c r="A155" s="180" t="s">
        <v>595</v>
      </c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</row>
    <row r="156" spans="1:15" ht="18.75">
      <c r="A156" s="85" t="s">
        <v>596</v>
      </c>
      <c r="B156" s="83" t="s">
        <v>597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</row>
    <row r="157" spans="1:15" ht="15.75" thickBo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ht="18" customHeight="1">
      <c r="A158" s="154" t="s">
        <v>304</v>
      </c>
      <c r="B158" s="166"/>
      <c r="C158" s="168" t="s">
        <v>305</v>
      </c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9"/>
    </row>
    <row r="159" spans="1:15" ht="18" customHeight="1" thickBot="1">
      <c r="A159" s="165"/>
      <c r="B159" s="167"/>
      <c r="C159" s="22" t="s">
        <v>306</v>
      </c>
      <c r="D159" s="22" t="s">
        <v>284</v>
      </c>
      <c r="E159" s="22" t="s">
        <v>285</v>
      </c>
      <c r="F159" s="22" t="s">
        <v>286</v>
      </c>
      <c r="G159" s="22" t="s">
        <v>287</v>
      </c>
      <c r="H159" s="22" t="s">
        <v>288</v>
      </c>
      <c r="I159" s="22" t="s">
        <v>289</v>
      </c>
      <c r="J159" s="22" t="s">
        <v>290</v>
      </c>
      <c r="K159" s="22" t="s">
        <v>291</v>
      </c>
      <c r="L159" s="22" t="s">
        <v>292</v>
      </c>
      <c r="M159" s="22" t="s">
        <v>293</v>
      </c>
      <c r="N159" s="22" t="s">
        <v>294</v>
      </c>
      <c r="O159" s="23" t="s">
        <v>295</v>
      </c>
    </row>
    <row r="160" spans="1:15" ht="15.75" customHeight="1">
      <c r="A160" s="154" t="s">
        <v>296</v>
      </c>
      <c r="B160" s="71" t="s">
        <v>297</v>
      </c>
      <c r="C160" s="72" t="e">
        <f aca="true" t="shared" si="28" ref="C160:C167">SUM(D160:O160)</f>
        <v>#REF!</v>
      </c>
      <c r="D160" s="73" t="e">
        <f aca="true" t="shared" si="29" ref="D160:O160">D5+D14+D23+D32+D49+D58+D67+D77+D86+D95+D104+D117+D127</f>
        <v>#REF!</v>
      </c>
      <c r="E160" s="73" t="e">
        <f t="shared" si="29"/>
        <v>#REF!</v>
      </c>
      <c r="F160" s="73" t="e">
        <f t="shared" si="29"/>
        <v>#REF!</v>
      </c>
      <c r="G160" s="73" t="e">
        <f t="shared" si="29"/>
        <v>#REF!</v>
      </c>
      <c r="H160" s="73" t="e">
        <f t="shared" si="29"/>
        <v>#REF!</v>
      </c>
      <c r="I160" s="73" t="e">
        <f t="shared" si="29"/>
        <v>#REF!</v>
      </c>
      <c r="J160" s="73" t="e">
        <f t="shared" si="29"/>
        <v>#REF!</v>
      </c>
      <c r="K160" s="73" t="e">
        <f t="shared" si="29"/>
        <v>#REF!</v>
      </c>
      <c r="L160" s="73" t="e">
        <f t="shared" si="29"/>
        <v>#REF!</v>
      </c>
      <c r="M160" s="73" t="e">
        <f t="shared" si="29"/>
        <v>#REF!</v>
      </c>
      <c r="N160" s="73" t="e">
        <f t="shared" si="29"/>
        <v>#REF!</v>
      </c>
      <c r="O160" s="73" t="e">
        <f t="shared" si="29"/>
        <v>#REF!</v>
      </c>
    </row>
    <row r="161" spans="1:15" ht="15.75" customHeight="1">
      <c r="A161" s="155"/>
      <c r="B161" s="74" t="s">
        <v>298</v>
      </c>
      <c r="C161" s="75" t="e">
        <f t="shared" si="28"/>
        <v>#REF!</v>
      </c>
      <c r="D161" s="76" t="e">
        <f aca="true" t="shared" si="30" ref="D161:O161">D6+D15+D24+D33+D50+D59+D68+D78+D87+D96+D105+D118+D128</f>
        <v>#REF!</v>
      </c>
      <c r="E161" s="76" t="e">
        <f t="shared" si="30"/>
        <v>#REF!</v>
      </c>
      <c r="F161" s="76" t="e">
        <f t="shared" si="30"/>
        <v>#REF!</v>
      </c>
      <c r="G161" s="76" t="e">
        <f t="shared" si="30"/>
        <v>#REF!</v>
      </c>
      <c r="H161" s="76" t="e">
        <f t="shared" si="30"/>
        <v>#REF!</v>
      </c>
      <c r="I161" s="76" t="e">
        <f t="shared" si="30"/>
        <v>#REF!</v>
      </c>
      <c r="J161" s="76" t="e">
        <f t="shared" si="30"/>
        <v>#REF!</v>
      </c>
      <c r="K161" s="76" t="e">
        <f t="shared" si="30"/>
        <v>#REF!</v>
      </c>
      <c r="L161" s="76" t="e">
        <f t="shared" si="30"/>
        <v>#REF!</v>
      </c>
      <c r="M161" s="76" t="e">
        <f t="shared" si="30"/>
        <v>#REF!</v>
      </c>
      <c r="N161" s="76" t="e">
        <f t="shared" si="30"/>
        <v>#REF!</v>
      </c>
      <c r="O161" s="76" t="e">
        <f t="shared" si="30"/>
        <v>#REF!</v>
      </c>
    </row>
    <row r="162" spans="1:15" ht="15.75" customHeight="1">
      <c r="A162" s="155" t="s">
        <v>299</v>
      </c>
      <c r="B162" s="74" t="s">
        <v>297</v>
      </c>
      <c r="C162" s="75" t="e">
        <f t="shared" si="28"/>
        <v>#REF!</v>
      </c>
      <c r="D162" s="76" t="e">
        <f aca="true" t="shared" si="31" ref="D162:O162">D7+D16+D25+D34+D42+D51+D60+D69+D79+D88+D97+D106+D119+D129</f>
        <v>#REF!</v>
      </c>
      <c r="E162" s="76" t="e">
        <f t="shared" si="31"/>
        <v>#REF!</v>
      </c>
      <c r="F162" s="76" t="e">
        <f t="shared" si="31"/>
        <v>#REF!</v>
      </c>
      <c r="G162" s="76" t="e">
        <f t="shared" si="31"/>
        <v>#REF!</v>
      </c>
      <c r="H162" s="76" t="e">
        <f t="shared" si="31"/>
        <v>#REF!</v>
      </c>
      <c r="I162" s="76" t="e">
        <f t="shared" si="31"/>
        <v>#REF!</v>
      </c>
      <c r="J162" s="76" t="e">
        <f t="shared" si="31"/>
        <v>#REF!</v>
      </c>
      <c r="K162" s="76" t="e">
        <f t="shared" si="31"/>
        <v>#REF!</v>
      </c>
      <c r="L162" s="76" t="e">
        <f t="shared" si="31"/>
        <v>#REF!</v>
      </c>
      <c r="M162" s="76" t="e">
        <f t="shared" si="31"/>
        <v>#REF!</v>
      </c>
      <c r="N162" s="76" t="e">
        <f t="shared" si="31"/>
        <v>#REF!</v>
      </c>
      <c r="O162" s="76" t="e">
        <f t="shared" si="31"/>
        <v>#REF!</v>
      </c>
    </row>
    <row r="163" spans="1:15" ht="15.75" customHeight="1">
      <c r="A163" s="155"/>
      <c r="B163" s="74" t="s">
        <v>298</v>
      </c>
      <c r="C163" s="75" t="e">
        <f t="shared" si="28"/>
        <v>#REF!</v>
      </c>
      <c r="D163" s="76" t="e">
        <f aca="true" t="shared" si="32" ref="D163:O163">D8+D17+D26+D35+D43+D52+D61+D70+D80+D89+D98+D107+D120+D130</f>
        <v>#REF!</v>
      </c>
      <c r="E163" s="76" t="e">
        <f t="shared" si="32"/>
        <v>#REF!</v>
      </c>
      <c r="F163" s="76" t="e">
        <f t="shared" si="32"/>
        <v>#REF!</v>
      </c>
      <c r="G163" s="76" t="e">
        <f t="shared" si="32"/>
        <v>#REF!</v>
      </c>
      <c r="H163" s="76" t="e">
        <f t="shared" si="32"/>
        <v>#REF!</v>
      </c>
      <c r="I163" s="76" t="e">
        <f t="shared" si="32"/>
        <v>#REF!</v>
      </c>
      <c r="J163" s="76" t="e">
        <f t="shared" si="32"/>
        <v>#REF!</v>
      </c>
      <c r="K163" s="76" t="e">
        <f t="shared" si="32"/>
        <v>#REF!</v>
      </c>
      <c r="L163" s="76" t="e">
        <f t="shared" si="32"/>
        <v>#REF!</v>
      </c>
      <c r="M163" s="76" t="e">
        <f t="shared" si="32"/>
        <v>#REF!</v>
      </c>
      <c r="N163" s="76" t="e">
        <f t="shared" si="32"/>
        <v>#REF!</v>
      </c>
      <c r="O163" s="76" t="e">
        <f t="shared" si="32"/>
        <v>#REF!</v>
      </c>
    </row>
    <row r="164" spans="1:15" ht="15.75" customHeight="1">
      <c r="A164" s="155" t="s">
        <v>300</v>
      </c>
      <c r="B164" s="74" t="s">
        <v>297</v>
      </c>
      <c r="C164" s="77" t="e">
        <f t="shared" si="28"/>
        <v>#REF!</v>
      </c>
      <c r="D164" s="78" t="e">
        <f aca="true" t="shared" si="33" ref="D164:O164">D9+D18+D27+D36+D44+D53+D62+D71+D81+D90+D99+D108+D121+D131</f>
        <v>#REF!</v>
      </c>
      <c r="E164" s="78" t="e">
        <f t="shared" si="33"/>
        <v>#REF!</v>
      </c>
      <c r="F164" s="78" t="e">
        <f t="shared" si="33"/>
        <v>#REF!</v>
      </c>
      <c r="G164" s="78" t="e">
        <f t="shared" si="33"/>
        <v>#REF!</v>
      </c>
      <c r="H164" s="78" t="e">
        <f t="shared" si="33"/>
        <v>#REF!</v>
      </c>
      <c r="I164" s="78" t="e">
        <f t="shared" si="33"/>
        <v>#REF!</v>
      </c>
      <c r="J164" s="78" t="e">
        <f t="shared" si="33"/>
        <v>#REF!</v>
      </c>
      <c r="K164" s="78" t="e">
        <f t="shared" si="33"/>
        <v>#REF!</v>
      </c>
      <c r="L164" s="78" t="e">
        <f t="shared" si="33"/>
        <v>#REF!</v>
      </c>
      <c r="M164" s="78" t="e">
        <f t="shared" si="33"/>
        <v>#REF!</v>
      </c>
      <c r="N164" s="78" t="e">
        <f t="shared" si="33"/>
        <v>#REF!</v>
      </c>
      <c r="O164" s="78" t="e">
        <f t="shared" si="33"/>
        <v>#REF!</v>
      </c>
    </row>
    <row r="165" spans="1:15" ht="15.75" customHeight="1">
      <c r="A165" s="155"/>
      <c r="B165" s="74" t="s">
        <v>298</v>
      </c>
      <c r="C165" s="75" t="e">
        <f t="shared" si="28"/>
        <v>#REF!</v>
      </c>
      <c r="D165" s="79" t="e">
        <f aca="true" t="shared" si="34" ref="D165:O165">D10+D19+D28+D37+D45+D54+D63+D72+D82+D91+D100+D109+D122+D132</f>
        <v>#REF!</v>
      </c>
      <c r="E165" s="79" t="e">
        <f t="shared" si="34"/>
        <v>#REF!</v>
      </c>
      <c r="F165" s="79" t="e">
        <f t="shared" si="34"/>
        <v>#REF!</v>
      </c>
      <c r="G165" s="79" t="e">
        <f t="shared" si="34"/>
        <v>#REF!</v>
      </c>
      <c r="H165" s="79" t="e">
        <f t="shared" si="34"/>
        <v>#REF!</v>
      </c>
      <c r="I165" s="79" t="e">
        <f t="shared" si="34"/>
        <v>#REF!</v>
      </c>
      <c r="J165" s="79" t="e">
        <f t="shared" si="34"/>
        <v>#REF!</v>
      </c>
      <c r="K165" s="79" t="e">
        <f t="shared" si="34"/>
        <v>#REF!</v>
      </c>
      <c r="L165" s="79" t="e">
        <f t="shared" si="34"/>
        <v>#REF!</v>
      </c>
      <c r="M165" s="79" t="e">
        <f t="shared" si="34"/>
        <v>#REF!</v>
      </c>
      <c r="N165" s="79" t="e">
        <f t="shared" si="34"/>
        <v>#REF!</v>
      </c>
      <c r="O165" s="79" t="e">
        <f t="shared" si="34"/>
        <v>#REF!</v>
      </c>
    </row>
    <row r="166" spans="1:15" ht="15.75" customHeight="1">
      <c r="A166" s="156" t="s">
        <v>301</v>
      </c>
      <c r="B166" s="74" t="s">
        <v>297</v>
      </c>
      <c r="C166" s="77" t="e">
        <f t="shared" si="28"/>
        <v>#REF!</v>
      </c>
      <c r="D166" s="78" t="e">
        <f aca="true" t="shared" si="35" ref="D166:O166">D160+D162+D164</f>
        <v>#REF!</v>
      </c>
      <c r="E166" s="78" t="e">
        <f t="shared" si="35"/>
        <v>#REF!</v>
      </c>
      <c r="F166" s="78" t="e">
        <f t="shared" si="35"/>
        <v>#REF!</v>
      </c>
      <c r="G166" s="78" t="e">
        <f t="shared" si="35"/>
        <v>#REF!</v>
      </c>
      <c r="H166" s="78" t="e">
        <f t="shared" si="35"/>
        <v>#REF!</v>
      </c>
      <c r="I166" s="78" t="e">
        <f t="shared" si="35"/>
        <v>#REF!</v>
      </c>
      <c r="J166" s="78" t="e">
        <f t="shared" si="35"/>
        <v>#REF!</v>
      </c>
      <c r="K166" s="78" t="e">
        <f t="shared" si="35"/>
        <v>#REF!</v>
      </c>
      <c r="L166" s="78" t="e">
        <f t="shared" si="35"/>
        <v>#REF!</v>
      </c>
      <c r="M166" s="78" t="e">
        <f t="shared" si="35"/>
        <v>#REF!</v>
      </c>
      <c r="N166" s="78" t="e">
        <f t="shared" si="35"/>
        <v>#REF!</v>
      </c>
      <c r="O166" s="78" t="e">
        <f t="shared" si="35"/>
        <v>#REF!</v>
      </c>
    </row>
    <row r="167" spans="1:15" ht="15.75" customHeight="1" thickBot="1">
      <c r="A167" s="157"/>
      <c r="B167" s="80" t="s">
        <v>298</v>
      </c>
      <c r="C167" s="81" t="e">
        <f t="shared" si="28"/>
        <v>#REF!</v>
      </c>
      <c r="D167" s="82" t="e">
        <f aca="true" t="shared" si="36" ref="D167:O167">D161+D163+D165</f>
        <v>#REF!</v>
      </c>
      <c r="E167" s="82" t="e">
        <f t="shared" si="36"/>
        <v>#REF!</v>
      </c>
      <c r="F167" s="82" t="e">
        <f t="shared" si="36"/>
        <v>#REF!</v>
      </c>
      <c r="G167" s="82" t="e">
        <f t="shared" si="36"/>
        <v>#REF!</v>
      </c>
      <c r="H167" s="82" t="e">
        <f t="shared" si="36"/>
        <v>#REF!</v>
      </c>
      <c r="I167" s="82" t="e">
        <f t="shared" si="36"/>
        <v>#REF!</v>
      </c>
      <c r="J167" s="82" t="e">
        <f t="shared" si="36"/>
        <v>#REF!</v>
      </c>
      <c r="K167" s="82" t="e">
        <f t="shared" si="36"/>
        <v>#REF!</v>
      </c>
      <c r="L167" s="82" t="e">
        <f t="shared" si="36"/>
        <v>#REF!</v>
      </c>
      <c r="M167" s="82" t="e">
        <f t="shared" si="36"/>
        <v>#REF!</v>
      </c>
      <c r="N167" s="82" t="e">
        <f t="shared" si="36"/>
        <v>#REF!</v>
      </c>
      <c r="O167" s="82" t="e">
        <f t="shared" si="36"/>
        <v>#REF!</v>
      </c>
    </row>
    <row r="168" spans="1:15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1:15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</sheetData>
  <sheetProtection/>
  <mergeCells count="83">
    <mergeCell ref="A14:B15"/>
    <mergeCell ref="A7:B8"/>
    <mergeCell ref="A9:B10"/>
    <mergeCell ref="A11:B12"/>
    <mergeCell ref="A13:O13"/>
    <mergeCell ref="A1:O1"/>
    <mergeCell ref="A3:C3"/>
    <mergeCell ref="A4:O4"/>
    <mergeCell ref="A5:B6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57:O57"/>
    <mergeCell ref="A58:B59"/>
    <mergeCell ref="A36:B37"/>
    <mergeCell ref="A38:B39"/>
    <mergeCell ref="A40:C40"/>
    <mergeCell ref="A48:O48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62:B63"/>
    <mergeCell ref="A71:B72"/>
    <mergeCell ref="A73:B74"/>
    <mergeCell ref="A75:C75"/>
    <mergeCell ref="A64:B65"/>
    <mergeCell ref="A66:O66"/>
    <mergeCell ref="A67:B68"/>
    <mergeCell ref="A69:B70"/>
    <mergeCell ref="A99:B100"/>
    <mergeCell ref="A101:B102"/>
    <mergeCell ref="A77:B78"/>
    <mergeCell ref="A79:B80"/>
    <mergeCell ref="A81:B82"/>
    <mergeCell ref="A90:B91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104:B105"/>
    <mergeCell ref="A116:O116"/>
    <mergeCell ref="A117:B118"/>
    <mergeCell ref="A119:B120"/>
    <mergeCell ref="A121:B122"/>
    <mergeCell ref="A106:B107"/>
    <mergeCell ref="A108:B109"/>
    <mergeCell ref="A129:B130"/>
    <mergeCell ref="A131:B132"/>
    <mergeCell ref="A133:B135"/>
    <mergeCell ref="A155:O155"/>
    <mergeCell ref="A123:B124"/>
    <mergeCell ref="A125:C125"/>
    <mergeCell ref="A126:O126"/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92" t="s">
        <v>598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15">
      <c r="A2" s="162" t="s">
        <v>594</v>
      </c>
      <c r="B2" s="163"/>
      <c r="C2" s="164"/>
      <c r="D2" s="84" t="s">
        <v>284</v>
      </c>
      <c r="E2" s="84" t="s">
        <v>285</v>
      </c>
      <c r="F2" s="84" t="s">
        <v>286</v>
      </c>
      <c r="G2" s="84" t="s">
        <v>287</v>
      </c>
      <c r="H2" s="84" t="s">
        <v>288</v>
      </c>
      <c r="I2" s="84" t="s">
        <v>289</v>
      </c>
      <c r="J2" s="84" t="s">
        <v>290</v>
      </c>
      <c r="K2" s="84" t="s">
        <v>291</v>
      </c>
      <c r="L2" s="84" t="s">
        <v>292</v>
      </c>
      <c r="M2" s="84" t="s">
        <v>293</v>
      </c>
      <c r="N2" s="84" t="s">
        <v>294</v>
      </c>
      <c r="O2" s="84" t="s">
        <v>295</v>
      </c>
    </row>
    <row r="3" spans="1:15" ht="21" customHeight="1" thickBot="1">
      <c r="A3" s="189" t="s">
        <v>585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5" s="41" customFormat="1" ht="15.75" customHeight="1">
      <c r="A4" s="185" t="s">
        <v>296</v>
      </c>
      <c r="B4" s="186"/>
      <c r="C4" s="53" t="s">
        <v>297</v>
      </c>
      <c r="D4" s="54" t="e">
        <f>SUMIF(#REF!,"=К",#REF!)</f>
        <v>#REF!</v>
      </c>
      <c r="E4" s="54" t="e">
        <f>SUMIF(#REF!,"=К",#REF!)</f>
        <v>#REF!</v>
      </c>
      <c r="F4" s="54" t="e">
        <f>SUMIF(#REF!,"=К",#REF!)</f>
        <v>#REF!</v>
      </c>
      <c r="G4" s="54" t="e">
        <f>SUMIF(#REF!,"=К",#REF!)</f>
        <v>#REF!</v>
      </c>
      <c r="H4" s="54" t="e">
        <f>SUMIF(#REF!,"=К",#REF!)</f>
        <v>#REF!</v>
      </c>
      <c r="I4" s="54" t="e">
        <f>SUMIF(#REF!,"=К",#REF!)</f>
        <v>#REF!</v>
      </c>
      <c r="J4" s="54" t="e">
        <f>SUMIF(#REF!,"=К",#REF!)</f>
        <v>#REF!</v>
      </c>
      <c r="K4" s="54" t="e">
        <f>SUMIF(#REF!,"=К",#REF!)</f>
        <v>#REF!</v>
      </c>
      <c r="L4" s="54" t="e">
        <f>SUMIF(#REF!,"=К",#REF!)</f>
        <v>#REF!</v>
      </c>
      <c r="M4" s="54" t="e">
        <f>SUMIF(#REF!,"=К",#REF!)</f>
        <v>#REF!</v>
      </c>
      <c r="N4" s="54" t="e">
        <f>SUMIF(#REF!,"=К",#REF!)</f>
        <v>#REF!</v>
      </c>
      <c r="O4" s="54" t="e">
        <f>SUMIF(#REF!,"=К",#REF!)</f>
        <v>#REF!</v>
      </c>
    </row>
    <row r="5" spans="1:15" s="41" customFormat="1" ht="15.75" customHeight="1">
      <c r="A5" s="158"/>
      <c r="B5" s="159"/>
      <c r="C5" s="55" t="s">
        <v>298</v>
      </c>
      <c r="D5" s="56" t="e">
        <f>COUNTIF(#REF!,"=К")</f>
        <v>#REF!</v>
      </c>
      <c r="E5" s="56" t="e">
        <f>COUNTIF(#REF!,"=К")</f>
        <v>#REF!</v>
      </c>
      <c r="F5" s="56" t="e">
        <f>COUNTIF(#REF!,"=К")</f>
        <v>#REF!</v>
      </c>
      <c r="G5" s="56" t="e">
        <f>COUNTIF(#REF!,"=К")</f>
        <v>#REF!</v>
      </c>
      <c r="H5" s="56" t="e">
        <f>COUNTIF(#REF!,"=К")</f>
        <v>#REF!</v>
      </c>
      <c r="I5" s="56" t="e">
        <f>COUNTIF(#REF!,"=К")</f>
        <v>#REF!</v>
      </c>
      <c r="J5" s="56" t="e">
        <f>COUNTIF(#REF!,"=К")</f>
        <v>#REF!</v>
      </c>
      <c r="K5" s="56" t="e">
        <f>COUNTIF(#REF!,"=К")</f>
        <v>#REF!</v>
      </c>
      <c r="L5" s="56" t="e">
        <f>COUNTIF(#REF!,"=К")</f>
        <v>#REF!</v>
      </c>
      <c r="M5" s="56" t="e">
        <f>COUNTIF(#REF!,"=К")</f>
        <v>#REF!</v>
      </c>
      <c r="N5" s="56" t="e">
        <f>COUNTIF(#REF!,"=К")</f>
        <v>#REF!</v>
      </c>
      <c r="O5" s="56" t="e">
        <f>COUNTIF(#REF!,"=К")</f>
        <v>#REF!</v>
      </c>
    </row>
    <row r="6" spans="1:15" s="41" customFormat="1" ht="15.75" customHeight="1">
      <c r="A6" s="174" t="s">
        <v>299</v>
      </c>
      <c r="B6" s="175"/>
      <c r="C6" s="57" t="s">
        <v>297</v>
      </c>
      <c r="D6" s="56" t="e">
        <f>SUMIF(#REF!,"=Т",#REF!)</f>
        <v>#REF!</v>
      </c>
      <c r="E6" s="56" t="e">
        <f>SUMIF(#REF!,"=Т",#REF!)</f>
        <v>#REF!</v>
      </c>
      <c r="F6" s="56" t="e">
        <f>SUMIF(#REF!,"=Т",#REF!)</f>
        <v>#REF!</v>
      </c>
      <c r="G6" s="56" t="e">
        <f>SUMIF(#REF!,"=Т",#REF!)</f>
        <v>#REF!</v>
      </c>
      <c r="H6" s="56" t="e">
        <f>SUMIF(#REF!,"=Т",#REF!)</f>
        <v>#REF!</v>
      </c>
      <c r="I6" s="56" t="e">
        <f>SUMIF(#REF!,"=Т",#REF!)</f>
        <v>#REF!</v>
      </c>
      <c r="J6" s="56" t="e">
        <f>SUMIF(#REF!,"=Т",#REF!)</f>
        <v>#REF!</v>
      </c>
      <c r="K6" s="56" t="e">
        <f>SUMIF(#REF!,"=Т",#REF!)</f>
        <v>#REF!</v>
      </c>
      <c r="L6" s="56" t="e">
        <f>SUMIF(#REF!,"=Т",#REF!)</f>
        <v>#REF!</v>
      </c>
      <c r="M6" s="56" t="e">
        <f>SUMIF(#REF!,"=Т",#REF!)</f>
        <v>#REF!</v>
      </c>
      <c r="N6" s="56" t="e">
        <f>SUMIF(#REF!,"=Т",#REF!)</f>
        <v>#REF!</v>
      </c>
      <c r="O6" s="56" t="e">
        <f>SUMIF(#REF!,"=Т",#REF!)</f>
        <v>#REF!</v>
      </c>
    </row>
    <row r="7" spans="1:15" s="41" customFormat="1" ht="15.75" customHeight="1">
      <c r="A7" s="174"/>
      <c r="B7" s="175"/>
      <c r="C7" s="55" t="s">
        <v>298</v>
      </c>
      <c r="D7" s="56" t="e">
        <f>COUNTIF(#REF!,"=Т")</f>
        <v>#REF!</v>
      </c>
      <c r="E7" s="56" t="e">
        <f>COUNTIF(#REF!,"=Т")</f>
        <v>#REF!</v>
      </c>
      <c r="F7" s="56" t="e">
        <f>COUNTIF(#REF!,"=Т")</f>
        <v>#REF!</v>
      </c>
      <c r="G7" s="56" t="e">
        <f>COUNTIF(#REF!,"=Т")</f>
        <v>#REF!</v>
      </c>
      <c r="H7" s="56" t="e">
        <f>COUNTIF(#REF!,"=Т")</f>
        <v>#REF!</v>
      </c>
      <c r="I7" s="56" t="e">
        <f>COUNTIF(#REF!,"=Т")</f>
        <v>#REF!</v>
      </c>
      <c r="J7" s="56" t="e">
        <f>COUNTIF(#REF!,"=Т")</f>
        <v>#REF!</v>
      </c>
      <c r="K7" s="56" t="e">
        <f>COUNTIF(#REF!,"=Т")</f>
        <v>#REF!</v>
      </c>
      <c r="L7" s="56" t="e">
        <f>COUNTIF(#REF!,"=Т")</f>
        <v>#REF!</v>
      </c>
      <c r="M7" s="56" t="e">
        <f>COUNTIF(#REF!,"=Т")</f>
        <v>#REF!</v>
      </c>
      <c r="N7" s="56" t="e">
        <f>COUNTIF(#REF!,"=Т")</f>
        <v>#REF!</v>
      </c>
      <c r="O7" s="56" t="e">
        <f>COUNTIF(#REF!,"=Т")</f>
        <v>#REF!</v>
      </c>
    </row>
    <row r="8" spans="1:15" s="41" customFormat="1" ht="15.75" customHeight="1">
      <c r="A8" s="158" t="s">
        <v>300</v>
      </c>
      <c r="B8" s="159"/>
      <c r="C8" s="57" t="s">
        <v>297</v>
      </c>
      <c r="D8" s="56" t="e">
        <f>SUMIF(#REF!,"=ТО",#REF!)*0.1</f>
        <v>#REF!</v>
      </c>
      <c r="E8" s="56" t="e">
        <f>SUMIF(#REF!,"=ТО",#REF!)*0.1</f>
        <v>#REF!</v>
      </c>
      <c r="F8" s="56" t="e">
        <f>SUMIF(#REF!,"=ТО",#REF!)*0.1</f>
        <v>#REF!</v>
      </c>
      <c r="G8" s="56" t="e">
        <f>SUMIF(#REF!,"=ТО",#REF!)*0.1</f>
        <v>#REF!</v>
      </c>
      <c r="H8" s="56" t="e">
        <f>SUMIF(#REF!,"=ТО",#REF!)*0.1</f>
        <v>#REF!</v>
      </c>
      <c r="I8" s="56" t="e">
        <f>SUMIF(#REF!,"=ТО",#REF!)*0.1</f>
        <v>#REF!</v>
      </c>
      <c r="J8" s="56" t="e">
        <f>SUMIF(#REF!,"=ТО",#REF!)*0.1</f>
        <v>#REF!</v>
      </c>
      <c r="K8" s="56" t="e">
        <f>SUMIF(#REF!,"=ТО",#REF!)*0.1</f>
        <v>#REF!</v>
      </c>
      <c r="L8" s="56" t="e">
        <f>SUMIF(#REF!,"=ТО",#REF!)*0.1</f>
        <v>#REF!</v>
      </c>
      <c r="M8" s="56" t="e">
        <f>SUMIF(#REF!,"=ТО",#REF!)*0.1</f>
        <v>#REF!</v>
      </c>
      <c r="N8" s="56" t="e">
        <f>SUMIF(#REF!,"=ТО",#REF!)*0.1</f>
        <v>#REF!</v>
      </c>
      <c r="O8" s="56" t="e">
        <f>SUMIF(#REF!,"=ТО",#REF!)*0.1</f>
        <v>#REF!</v>
      </c>
    </row>
    <row r="9" spans="1:15" s="41" customFormat="1" ht="15.75" customHeight="1">
      <c r="A9" s="178"/>
      <c r="B9" s="179"/>
      <c r="C9" s="55" t="s">
        <v>298</v>
      </c>
      <c r="D9" s="56" t="e">
        <f>COUNTIF(#REF!,"=ТО")</f>
        <v>#REF!</v>
      </c>
      <c r="E9" s="56" t="e">
        <f>COUNTIF(#REF!,"=ТО")</f>
        <v>#REF!</v>
      </c>
      <c r="F9" s="56" t="e">
        <f>COUNTIF(#REF!,"=ТО")</f>
        <v>#REF!</v>
      </c>
      <c r="G9" s="56" t="e">
        <f>COUNTIF(#REF!,"=ТО")</f>
        <v>#REF!</v>
      </c>
      <c r="H9" s="56" t="e">
        <f>COUNTIF(#REF!,"=ТО")</f>
        <v>#REF!</v>
      </c>
      <c r="I9" s="56" t="e">
        <f>COUNTIF(#REF!,"=ТО")</f>
        <v>#REF!</v>
      </c>
      <c r="J9" s="56" t="e">
        <f>COUNTIF(#REF!,"=ТО")</f>
        <v>#REF!</v>
      </c>
      <c r="K9" s="56" t="e">
        <f>COUNTIF(#REF!,"=ТО")</f>
        <v>#REF!</v>
      </c>
      <c r="L9" s="56" t="e">
        <f>COUNTIF(#REF!,"=ТО")</f>
        <v>#REF!</v>
      </c>
      <c r="M9" s="56" t="e">
        <f>COUNTIF(#REF!,"=ТО")</f>
        <v>#REF!</v>
      </c>
      <c r="N9" s="56" t="e">
        <f>COUNTIF(#REF!,"=ТО")</f>
        <v>#REF!</v>
      </c>
      <c r="O9" s="56" t="e">
        <f>COUNTIF(#REF!,"=ТО")</f>
        <v>#REF!</v>
      </c>
    </row>
    <row r="10" spans="1:15" s="41" customFormat="1" ht="15.75" customHeight="1">
      <c r="A10" s="158" t="s">
        <v>301</v>
      </c>
      <c r="B10" s="159"/>
      <c r="C10" s="57" t="s">
        <v>297</v>
      </c>
      <c r="D10" s="56" t="e">
        <f aca="true" t="shared" si="0" ref="D10:O10">D4+D6+D8</f>
        <v>#REF!</v>
      </c>
      <c r="E10" s="56" t="e">
        <f t="shared" si="0"/>
        <v>#REF!</v>
      </c>
      <c r="F10" s="56" t="e">
        <f t="shared" si="0"/>
        <v>#REF!</v>
      </c>
      <c r="G10" s="56" t="e">
        <f t="shared" si="0"/>
        <v>#REF!</v>
      </c>
      <c r="H10" s="56" t="e">
        <f t="shared" si="0"/>
        <v>#REF!</v>
      </c>
      <c r="I10" s="56" t="e">
        <f t="shared" si="0"/>
        <v>#REF!</v>
      </c>
      <c r="J10" s="56" t="e">
        <f t="shared" si="0"/>
        <v>#REF!</v>
      </c>
      <c r="K10" s="56" t="e">
        <f t="shared" si="0"/>
        <v>#REF!</v>
      </c>
      <c r="L10" s="56" t="e">
        <f t="shared" si="0"/>
        <v>#REF!</v>
      </c>
      <c r="M10" s="56" t="e">
        <f t="shared" si="0"/>
        <v>#REF!</v>
      </c>
      <c r="N10" s="56" t="e">
        <f t="shared" si="0"/>
        <v>#REF!</v>
      </c>
      <c r="O10" s="56" t="e">
        <f t="shared" si="0"/>
        <v>#REF!</v>
      </c>
    </row>
    <row r="11" spans="1:15" s="41" customFormat="1" ht="15.75" customHeight="1" thickBot="1">
      <c r="A11" s="160"/>
      <c r="B11" s="161"/>
      <c r="C11" s="58" t="s">
        <v>298</v>
      </c>
      <c r="D11" s="59" t="e">
        <f aca="true" t="shared" si="1" ref="D11:O11">D5+D7+D9</f>
        <v>#REF!</v>
      </c>
      <c r="E11" s="59" t="e">
        <f t="shared" si="1"/>
        <v>#REF!</v>
      </c>
      <c r="F11" s="59" t="e">
        <f t="shared" si="1"/>
        <v>#REF!</v>
      </c>
      <c r="G11" s="59" t="e">
        <f t="shared" si="1"/>
        <v>#REF!</v>
      </c>
      <c r="H11" s="59" t="e">
        <f t="shared" si="1"/>
        <v>#REF!</v>
      </c>
      <c r="I11" s="59" t="e">
        <f t="shared" si="1"/>
        <v>#REF!</v>
      </c>
      <c r="J11" s="59" t="e">
        <f t="shared" si="1"/>
        <v>#REF!</v>
      </c>
      <c r="K11" s="59" t="e">
        <f t="shared" si="1"/>
        <v>#REF!</v>
      </c>
      <c r="L11" s="59" t="e">
        <f t="shared" si="1"/>
        <v>#REF!</v>
      </c>
      <c r="M11" s="59" t="e">
        <f t="shared" si="1"/>
        <v>#REF!</v>
      </c>
      <c r="N11" s="59" t="e">
        <f t="shared" si="1"/>
        <v>#REF!</v>
      </c>
      <c r="O11" s="59" t="e">
        <f t="shared" si="1"/>
        <v>#REF!</v>
      </c>
    </row>
    <row r="12" spans="1:15" ht="21" customHeight="1" thickBot="1">
      <c r="A12" s="182" t="s">
        <v>573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</row>
    <row r="13" spans="1:15" s="41" customFormat="1" ht="15.75" customHeight="1">
      <c r="A13" s="185" t="s">
        <v>296</v>
      </c>
      <c r="B13" s="186"/>
      <c r="C13" s="53" t="s">
        <v>297</v>
      </c>
      <c r="D13" s="54" t="e">
        <f>SUMIF(#REF!,"=К",#REF!)+SUMIF(#REF!,"=К",#REF!)</f>
        <v>#REF!</v>
      </c>
      <c r="E13" s="54" t="e">
        <f>SUMIF(#REF!,"=К",#REF!)+SUMIF(#REF!,"=К",#REF!)</f>
        <v>#REF!</v>
      </c>
      <c r="F13" s="54" t="e">
        <f>SUMIF(#REF!,"=К",#REF!)+SUMIF(#REF!,"=К",#REF!)</f>
        <v>#REF!</v>
      </c>
      <c r="G13" s="54" t="e">
        <f>SUMIF(#REF!,"=К",#REF!)+SUMIF(#REF!,"=К",#REF!)</f>
        <v>#REF!</v>
      </c>
      <c r="H13" s="54" t="e">
        <f>SUMIF(#REF!,"=К",#REF!)+SUMIF(#REF!,"=К",#REF!)</f>
        <v>#REF!</v>
      </c>
      <c r="I13" s="54" t="e">
        <f>SUMIF(#REF!,"=К",#REF!)+SUMIF(#REF!,"=К",#REF!)</f>
        <v>#REF!</v>
      </c>
      <c r="J13" s="54" t="e">
        <f>SUMIF(#REF!,"=К",#REF!)+SUMIF(#REF!,"=К",#REF!)</f>
        <v>#REF!</v>
      </c>
      <c r="K13" s="54" t="e">
        <f>SUMIF(#REF!,"=К",#REF!)+SUMIF(#REF!,"=К",#REF!)</f>
        <v>#REF!</v>
      </c>
      <c r="L13" s="54" t="e">
        <f>SUMIF(#REF!,"=К",#REF!)+SUMIF(#REF!,"=К",#REF!)</f>
        <v>#REF!</v>
      </c>
      <c r="M13" s="54" t="e">
        <f>SUMIF(#REF!,"=К",#REF!)+SUMIF(#REF!,"=К",#REF!)</f>
        <v>#REF!</v>
      </c>
      <c r="N13" s="54" t="e">
        <f>SUMIF(#REF!,"=К",#REF!)+SUMIF(#REF!,"=К",#REF!)</f>
        <v>#REF!</v>
      </c>
      <c r="O13" s="54" t="e">
        <f>SUMIF(#REF!,"=К",#REF!)+SUMIF(#REF!,"=К",#REF!)</f>
        <v>#REF!</v>
      </c>
    </row>
    <row r="14" spans="1:15" s="41" customFormat="1" ht="15.75" customHeight="1" thickBot="1">
      <c r="A14" s="158"/>
      <c r="B14" s="159"/>
      <c r="C14" s="55" t="s">
        <v>298</v>
      </c>
      <c r="D14" s="56" t="e">
        <f>COUNTIF(#REF!,"=К")+COUNTIF(#REF!,"=К")</f>
        <v>#REF!</v>
      </c>
      <c r="E14" s="56" t="e">
        <f>COUNTIF(#REF!,"=К")+COUNTIF(#REF!,"=К")</f>
        <v>#REF!</v>
      </c>
      <c r="F14" s="56" t="e">
        <f>COUNTIF(#REF!,"=К")+COUNTIF(#REF!,"=К")</f>
        <v>#REF!</v>
      </c>
      <c r="G14" s="56" t="e">
        <f>COUNTIF(#REF!,"=К")+COUNTIF(#REF!,"=К")</f>
        <v>#REF!</v>
      </c>
      <c r="H14" s="56" t="e">
        <f>COUNTIF(#REF!,"=К")+COUNTIF(#REF!,"=К")</f>
        <v>#REF!</v>
      </c>
      <c r="I14" s="56" t="e">
        <f>COUNTIF(#REF!,"=К")+COUNTIF(#REF!,"=К")</f>
        <v>#REF!</v>
      </c>
      <c r="J14" s="56" t="e">
        <f>COUNTIF(#REF!,"=К")+COUNTIF(#REF!,"=К")</f>
        <v>#REF!</v>
      </c>
      <c r="K14" s="56" t="e">
        <f>COUNTIF(#REF!,"=К")+COUNTIF(#REF!,"=К")</f>
        <v>#REF!</v>
      </c>
      <c r="L14" s="56" t="e">
        <f>COUNTIF(#REF!,"=К")+COUNTIF(#REF!,"=К")</f>
        <v>#REF!</v>
      </c>
      <c r="M14" s="56" t="e">
        <f>COUNTIF(#REF!,"=К")+COUNTIF(#REF!,"=К")</f>
        <v>#REF!</v>
      </c>
      <c r="N14" s="56" t="e">
        <f>COUNTIF(#REF!,"=К")+COUNTIF(#REF!,"=К")</f>
        <v>#REF!</v>
      </c>
      <c r="O14" s="56" t="e">
        <f>COUNTIF(#REF!,"=К")+COUNTIF(#REF!,"=К")</f>
        <v>#REF!</v>
      </c>
    </row>
    <row r="15" spans="1:15" s="41" customFormat="1" ht="15.75" customHeight="1">
      <c r="A15" s="174" t="s">
        <v>299</v>
      </c>
      <c r="B15" s="175"/>
      <c r="C15" s="57" t="s">
        <v>297</v>
      </c>
      <c r="D15" s="54" t="e">
        <f>SUMIF(#REF!,"=Т",#REF!)+SUMIF(#REF!,"=Т",#REF!)</f>
        <v>#REF!</v>
      </c>
      <c r="E15" s="54" t="e">
        <f>SUMIF(#REF!,"=Т",#REF!)+SUMIF(#REF!,"=Т",#REF!)</f>
        <v>#REF!</v>
      </c>
      <c r="F15" s="54" t="e">
        <f>SUMIF(#REF!,"=Т",#REF!)+SUMIF(#REF!,"=Т",#REF!)</f>
        <v>#REF!</v>
      </c>
      <c r="G15" s="54" t="e">
        <f>SUMIF(#REF!,"=Т",#REF!)+SUMIF(#REF!,"=Т",#REF!)</f>
        <v>#REF!</v>
      </c>
      <c r="H15" s="54" t="e">
        <f>SUMIF(#REF!,"=Т",#REF!)+SUMIF(#REF!,"=Т",#REF!)</f>
        <v>#REF!</v>
      </c>
      <c r="I15" s="54" t="e">
        <f>SUMIF(#REF!,"=Т",#REF!)+SUMIF(#REF!,"=Т",#REF!)</f>
        <v>#REF!</v>
      </c>
      <c r="J15" s="54" t="e">
        <f>SUMIF(#REF!,"=Т",#REF!)+SUMIF(#REF!,"=Т",#REF!)</f>
        <v>#REF!</v>
      </c>
      <c r="K15" s="54" t="e">
        <f>SUMIF(#REF!,"=Т",#REF!)+SUMIF(#REF!,"=Т",#REF!)</f>
        <v>#REF!</v>
      </c>
      <c r="L15" s="54" t="e">
        <f>SUMIF(#REF!,"=Т",#REF!)+SUMIF(#REF!,"=Т",#REF!)</f>
        <v>#REF!</v>
      </c>
      <c r="M15" s="54" t="e">
        <f>SUMIF(#REF!,"=Т",#REF!)+SUMIF(#REF!,"=Т",#REF!)</f>
        <v>#REF!</v>
      </c>
      <c r="N15" s="54" t="e">
        <f>SUMIF(#REF!,"=Т",#REF!)+SUMIF(#REF!,"=Т",#REF!)</f>
        <v>#REF!</v>
      </c>
      <c r="O15" s="54" t="e">
        <f>SUMIF(#REF!,"=Т",#REF!)+SUMIF(#REF!,"=Т",#REF!)</f>
        <v>#REF!</v>
      </c>
    </row>
    <row r="16" spans="1:15" s="41" customFormat="1" ht="15.75" customHeight="1" thickBot="1">
      <c r="A16" s="174"/>
      <c r="B16" s="175"/>
      <c r="C16" s="55" t="s">
        <v>298</v>
      </c>
      <c r="D16" s="56" t="e">
        <f>COUNTIF(#REF!,"=Т")+COUNTIF(#REF!,"=Т")</f>
        <v>#REF!</v>
      </c>
      <c r="E16" s="56" t="e">
        <f>COUNTIF(#REF!,"=Т")+COUNTIF(#REF!,"=Т")</f>
        <v>#REF!</v>
      </c>
      <c r="F16" s="56" t="e">
        <f>COUNTIF(#REF!,"=Т")+COUNTIF(#REF!,"=Т")</f>
        <v>#REF!</v>
      </c>
      <c r="G16" s="56" t="e">
        <f>COUNTIF(#REF!,"=Т")+COUNTIF(#REF!,"=Т")</f>
        <v>#REF!</v>
      </c>
      <c r="H16" s="56" t="e">
        <f>COUNTIF(#REF!,"=Т")+COUNTIF(#REF!,"=Т")</f>
        <v>#REF!</v>
      </c>
      <c r="I16" s="56" t="e">
        <f>COUNTIF(#REF!,"=Т")+COUNTIF(#REF!,"=Т")</f>
        <v>#REF!</v>
      </c>
      <c r="J16" s="56" t="e">
        <f>COUNTIF(#REF!,"=Т")+COUNTIF(#REF!,"=Т")</f>
        <v>#REF!</v>
      </c>
      <c r="K16" s="56" t="e">
        <f>COUNTIF(#REF!,"=Т")+COUNTIF(#REF!,"=Т")</f>
        <v>#REF!</v>
      </c>
      <c r="L16" s="56" t="e">
        <f>COUNTIF(#REF!,"=Т")+COUNTIF(#REF!,"=Т")</f>
        <v>#REF!</v>
      </c>
      <c r="M16" s="56" t="e">
        <f>COUNTIF(#REF!,"=Т")+COUNTIF(#REF!,"=Т")</f>
        <v>#REF!</v>
      </c>
      <c r="N16" s="56" t="e">
        <f>COUNTIF(#REF!,"=Т")+COUNTIF(#REF!,"=Т")</f>
        <v>#REF!</v>
      </c>
      <c r="O16" s="56" t="e">
        <f>COUNTIF(#REF!,"=Т")+COUNTIF(#REF!,"=Т")</f>
        <v>#REF!</v>
      </c>
    </row>
    <row r="17" spans="1:15" s="41" customFormat="1" ht="15.75" customHeight="1">
      <c r="A17" s="176" t="s">
        <v>300</v>
      </c>
      <c r="B17" s="177"/>
      <c r="C17" s="57" t="s">
        <v>297</v>
      </c>
      <c r="D17" s="54" t="e">
        <f>(SUMIF(#REF!,"=ТО",#REF!))*0.1+(SUMIF(#REF!,"=ТО",#REF!))*0.1</f>
        <v>#REF!</v>
      </c>
      <c r="E17" s="54" t="e">
        <f>(SUMIF(#REF!,"=ТО",#REF!))*0.1+(SUMIF(#REF!,"=ТО",#REF!))*0.1</f>
        <v>#REF!</v>
      </c>
      <c r="F17" s="54" t="e">
        <f>(SUMIF(#REF!,"=ТО",#REF!))*0.1+(SUMIF(#REF!,"=ТО",#REF!))*0.1</f>
        <v>#REF!</v>
      </c>
      <c r="G17" s="54" t="e">
        <f>(SUMIF(#REF!,"=ТО",#REF!))*0.1+(SUMIF(#REF!,"=ТО",#REF!))*0.1</f>
        <v>#REF!</v>
      </c>
      <c r="H17" s="54" t="e">
        <f>(SUMIF(#REF!,"=ТО",#REF!))*0.1+(SUMIF(#REF!,"=ТО",#REF!))*0.1</f>
        <v>#REF!</v>
      </c>
      <c r="I17" s="54" t="e">
        <f>(SUMIF(#REF!,"=ТО",#REF!))*0.1+(SUMIF(#REF!,"=ТО",#REF!))*0.1</f>
        <v>#REF!</v>
      </c>
      <c r="J17" s="54" t="e">
        <f>(SUMIF(#REF!,"=ТО",#REF!))*0.1+(SUMIF(#REF!,"=ТО",#REF!))*0.1</f>
        <v>#REF!</v>
      </c>
      <c r="K17" s="54" t="e">
        <f>(SUMIF(#REF!,"=ТО",#REF!))*0.1+(SUMIF(#REF!,"=ТО",#REF!))*0.1</f>
        <v>#REF!</v>
      </c>
      <c r="L17" s="54" t="e">
        <f>(SUMIF(#REF!,"=ТО",#REF!))*0.1+(SUMIF(#REF!,"=ТО",#REF!))*0.1</f>
        <v>#REF!</v>
      </c>
      <c r="M17" s="54" t="e">
        <f>(SUMIF(#REF!,"=ТО",#REF!))*0.1+(SUMIF(#REF!,"=ТО",#REF!))*0.1</f>
        <v>#REF!</v>
      </c>
      <c r="N17" s="54" t="e">
        <f>(SUMIF(#REF!,"=ТО",#REF!))*0.1+(SUMIF(#REF!,"=ТО",#REF!))*0.1</f>
        <v>#REF!</v>
      </c>
      <c r="O17" s="54" t="e">
        <f>(SUMIF(#REF!,"=ТО",#REF!))*0.1+(SUMIF(#REF!,"=ТО",#REF!))*0.1</f>
        <v>#REF!</v>
      </c>
    </row>
    <row r="18" spans="1:15" s="41" customFormat="1" ht="15.75" customHeight="1">
      <c r="A18" s="178"/>
      <c r="B18" s="179"/>
      <c r="C18" s="55" t="s">
        <v>298</v>
      </c>
      <c r="D18" s="56" t="e">
        <f>COUNTIF(#REF!,"=ТО")+COUNTIF(#REF!,"=ТО")</f>
        <v>#REF!</v>
      </c>
      <c r="E18" s="56" t="e">
        <f>COUNTIF(#REF!,"=ТО")+COUNTIF(#REF!,"=ТО")</f>
        <v>#REF!</v>
      </c>
      <c r="F18" s="56" t="e">
        <f>COUNTIF(#REF!,"=ТО")+COUNTIF(#REF!,"=ТО")</f>
        <v>#REF!</v>
      </c>
      <c r="G18" s="56" t="e">
        <f>COUNTIF(#REF!,"=ТО")+COUNTIF(#REF!,"=ТО")</f>
        <v>#REF!</v>
      </c>
      <c r="H18" s="56" t="e">
        <f>COUNTIF(#REF!,"=ТО")+COUNTIF(#REF!,"=ТО")</f>
        <v>#REF!</v>
      </c>
      <c r="I18" s="56" t="e">
        <f>COUNTIF(#REF!,"=ТО")+COUNTIF(#REF!,"=ТО")</f>
        <v>#REF!</v>
      </c>
      <c r="J18" s="56" t="e">
        <f>COUNTIF(#REF!,"=ТО")+COUNTIF(#REF!,"=ТО")</f>
        <v>#REF!</v>
      </c>
      <c r="K18" s="56" t="e">
        <f>COUNTIF(#REF!,"=ТО")+COUNTIF(#REF!,"=ТО")</f>
        <v>#REF!</v>
      </c>
      <c r="L18" s="56" t="e">
        <f>COUNTIF(#REF!,"=ТО")+COUNTIF(#REF!,"=ТО")</f>
        <v>#REF!</v>
      </c>
      <c r="M18" s="56" t="e">
        <f>COUNTIF(#REF!,"=ТО")+COUNTIF(#REF!,"=ТО")</f>
        <v>#REF!</v>
      </c>
      <c r="N18" s="56" t="e">
        <f>COUNTIF(#REF!,"=ТО")+COUNTIF(#REF!,"=ТО")</f>
        <v>#REF!</v>
      </c>
      <c r="O18" s="56" t="e">
        <f>COUNTIF(#REF!,"=ТО")+COUNTIF(#REF!,"=ТО")</f>
        <v>#REF!</v>
      </c>
    </row>
    <row r="19" spans="1:15" s="41" customFormat="1" ht="15.75" customHeight="1">
      <c r="A19" s="158" t="s">
        <v>301</v>
      </c>
      <c r="B19" s="159"/>
      <c r="C19" s="57" t="s">
        <v>297</v>
      </c>
      <c r="D19" s="56" t="e">
        <f aca="true" t="shared" si="2" ref="D19:O19">D13+D15+D17</f>
        <v>#REF!</v>
      </c>
      <c r="E19" s="56" t="e">
        <f t="shared" si="2"/>
        <v>#REF!</v>
      </c>
      <c r="F19" s="56" t="e">
        <f t="shared" si="2"/>
        <v>#REF!</v>
      </c>
      <c r="G19" s="56" t="e">
        <f t="shared" si="2"/>
        <v>#REF!</v>
      </c>
      <c r="H19" s="56" t="e">
        <f t="shared" si="2"/>
        <v>#REF!</v>
      </c>
      <c r="I19" s="56" t="e">
        <f t="shared" si="2"/>
        <v>#REF!</v>
      </c>
      <c r="J19" s="56" t="e">
        <f t="shared" si="2"/>
        <v>#REF!</v>
      </c>
      <c r="K19" s="56" t="e">
        <f t="shared" si="2"/>
        <v>#REF!</v>
      </c>
      <c r="L19" s="56" t="e">
        <f t="shared" si="2"/>
        <v>#REF!</v>
      </c>
      <c r="M19" s="56" t="e">
        <f t="shared" si="2"/>
        <v>#REF!</v>
      </c>
      <c r="N19" s="56" t="e">
        <f t="shared" si="2"/>
        <v>#REF!</v>
      </c>
      <c r="O19" s="56" t="e">
        <f t="shared" si="2"/>
        <v>#REF!</v>
      </c>
    </row>
    <row r="20" spans="1:15" s="41" customFormat="1" ht="15.75" customHeight="1" thickBot="1">
      <c r="A20" s="160"/>
      <c r="B20" s="161"/>
      <c r="C20" s="58" t="s">
        <v>298</v>
      </c>
      <c r="D20" s="59" t="e">
        <f aca="true" t="shared" si="3" ref="D20:O20">D14+D16+D18</f>
        <v>#REF!</v>
      </c>
      <c r="E20" s="59" t="e">
        <f t="shared" si="3"/>
        <v>#REF!</v>
      </c>
      <c r="F20" s="59" t="e">
        <f t="shared" si="3"/>
        <v>#REF!</v>
      </c>
      <c r="G20" s="59" t="e">
        <f t="shared" si="3"/>
        <v>#REF!</v>
      </c>
      <c r="H20" s="59" t="e">
        <f t="shared" si="3"/>
        <v>#REF!</v>
      </c>
      <c r="I20" s="59" t="e">
        <f t="shared" si="3"/>
        <v>#REF!</v>
      </c>
      <c r="J20" s="59" t="e">
        <f t="shared" si="3"/>
        <v>#REF!</v>
      </c>
      <c r="K20" s="59" t="e">
        <f t="shared" si="3"/>
        <v>#REF!</v>
      </c>
      <c r="L20" s="59" t="e">
        <f t="shared" si="3"/>
        <v>#REF!</v>
      </c>
      <c r="M20" s="59" t="e">
        <f t="shared" si="3"/>
        <v>#REF!</v>
      </c>
      <c r="N20" s="59" t="e">
        <f t="shared" si="3"/>
        <v>#REF!</v>
      </c>
      <c r="O20" s="59" t="e">
        <f t="shared" si="3"/>
        <v>#REF!</v>
      </c>
    </row>
    <row r="21" spans="1:15" ht="21" customHeight="1" thickBot="1">
      <c r="A21" s="182" t="s">
        <v>302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</row>
    <row r="22" spans="1:15" s="41" customFormat="1" ht="15.75" customHeight="1">
      <c r="A22" s="185" t="s">
        <v>296</v>
      </c>
      <c r="B22" s="186"/>
      <c r="C22" s="53" t="s">
        <v>297</v>
      </c>
      <c r="D22" s="54" t="e">
        <f>SUMIF(#REF!,"=К",#REF!)</f>
        <v>#REF!</v>
      </c>
      <c r="E22" s="54" t="e">
        <f>SUMIF(#REF!,"=К",#REF!)</f>
        <v>#REF!</v>
      </c>
      <c r="F22" s="54" t="e">
        <f>SUMIF(#REF!,"=К",#REF!)</f>
        <v>#REF!</v>
      </c>
      <c r="G22" s="54" t="e">
        <f>SUMIF(#REF!,"=К",#REF!)</f>
        <v>#REF!</v>
      </c>
      <c r="H22" s="54" t="e">
        <f>SUMIF(#REF!,"=К",#REF!)</f>
        <v>#REF!</v>
      </c>
      <c r="I22" s="54" t="e">
        <f>SUMIF(#REF!,"=К",#REF!)</f>
        <v>#REF!</v>
      </c>
      <c r="J22" s="54" t="e">
        <f>SUMIF(#REF!,"=К",#REF!)</f>
        <v>#REF!</v>
      </c>
      <c r="K22" s="54" t="e">
        <f>SUMIF(#REF!,"=К",#REF!)</f>
        <v>#REF!</v>
      </c>
      <c r="L22" s="54" t="e">
        <f>SUMIF(#REF!,"=К",#REF!)</f>
        <v>#REF!</v>
      </c>
      <c r="M22" s="54" t="e">
        <f>SUMIF(#REF!,"=К",#REF!)</f>
        <v>#REF!</v>
      </c>
      <c r="N22" s="54" t="e">
        <f>SUMIF(#REF!,"=К",#REF!)</f>
        <v>#REF!</v>
      </c>
      <c r="O22" s="54" t="e">
        <f>SUMIF(#REF!,"=К",#REF!)</f>
        <v>#REF!</v>
      </c>
    </row>
    <row r="23" spans="1:15" s="41" customFormat="1" ht="15.75" customHeight="1">
      <c r="A23" s="158"/>
      <c r="B23" s="159"/>
      <c r="C23" s="55" t="s">
        <v>298</v>
      </c>
      <c r="D23" s="56" t="e">
        <f>COUNTIF(#REF!,"=К")</f>
        <v>#REF!</v>
      </c>
      <c r="E23" s="56" t="e">
        <f>COUNTIF(#REF!,"=К")</f>
        <v>#REF!</v>
      </c>
      <c r="F23" s="56" t="e">
        <f>COUNTIF(#REF!,"=К")</f>
        <v>#REF!</v>
      </c>
      <c r="G23" s="56" t="e">
        <f>COUNTIF(#REF!,"=К")</f>
        <v>#REF!</v>
      </c>
      <c r="H23" s="56" t="e">
        <f>COUNTIF(#REF!,"=К")</f>
        <v>#REF!</v>
      </c>
      <c r="I23" s="56" t="e">
        <f>COUNTIF(#REF!,"=К")</f>
        <v>#REF!</v>
      </c>
      <c r="J23" s="56" t="e">
        <f>COUNTIF(#REF!,"=К")</f>
        <v>#REF!</v>
      </c>
      <c r="K23" s="56" t="e">
        <f>COUNTIF(#REF!,"=К")</f>
        <v>#REF!</v>
      </c>
      <c r="L23" s="56" t="e">
        <f>COUNTIF(#REF!,"=К")</f>
        <v>#REF!</v>
      </c>
      <c r="M23" s="56" t="e">
        <f>COUNTIF(#REF!,"=К")</f>
        <v>#REF!</v>
      </c>
      <c r="N23" s="56" t="e">
        <f>COUNTIF(#REF!,"=К")</f>
        <v>#REF!</v>
      </c>
      <c r="O23" s="56" t="e">
        <f>COUNTIF(#REF!,"=К")</f>
        <v>#REF!</v>
      </c>
    </row>
    <row r="24" spans="1:15" s="41" customFormat="1" ht="15.75" customHeight="1">
      <c r="A24" s="174" t="s">
        <v>299</v>
      </c>
      <c r="B24" s="175"/>
      <c r="C24" s="57" t="s">
        <v>297</v>
      </c>
      <c r="D24" s="56" t="e">
        <f>SUMIF(#REF!,"=Т",#REF!)</f>
        <v>#REF!</v>
      </c>
      <c r="E24" s="56" t="e">
        <f>SUMIF(#REF!,"=Т",#REF!)</f>
        <v>#REF!</v>
      </c>
      <c r="F24" s="56" t="e">
        <f>SUMIF(#REF!,"=Т",#REF!)</f>
        <v>#REF!</v>
      </c>
      <c r="G24" s="56" t="e">
        <f>SUMIF(#REF!,"=Т",#REF!)</f>
        <v>#REF!</v>
      </c>
      <c r="H24" s="56" t="e">
        <f>SUMIF(#REF!,"=Т",#REF!)</f>
        <v>#REF!</v>
      </c>
      <c r="I24" s="56" t="e">
        <f>SUMIF(#REF!,"=Т",#REF!)</f>
        <v>#REF!</v>
      </c>
      <c r="J24" s="56" t="e">
        <f>SUMIF(#REF!,"=Т",#REF!)</f>
        <v>#REF!</v>
      </c>
      <c r="K24" s="56" t="e">
        <f>SUMIF(#REF!,"=Т",#REF!)</f>
        <v>#REF!</v>
      </c>
      <c r="L24" s="56" t="e">
        <f>SUMIF(#REF!,"=Т",#REF!)</f>
        <v>#REF!</v>
      </c>
      <c r="M24" s="56" t="e">
        <f>SUMIF(#REF!,"=Т",#REF!)</f>
        <v>#REF!</v>
      </c>
      <c r="N24" s="56" t="e">
        <f>SUMIF(#REF!,"=Т",#REF!)</f>
        <v>#REF!</v>
      </c>
      <c r="O24" s="56" t="e">
        <f>SUMIF(#REF!,"=Т",#REF!)</f>
        <v>#REF!</v>
      </c>
    </row>
    <row r="25" spans="1:15" s="41" customFormat="1" ht="15.75" customHeight="1">
      <c r="A25" s="174"/>
      <c r="B25" s="175"/>
      <c r="C25" s="55" t="s">
        <v>298</v>
      </c>
      <c r="D25" s="56" t="e">
        <f>COUNTIF(#REF!,"=Т")</f>
        <v>#REF!</v>
      </c>
      <c r="E25" s="56" t="e">
        <f>COUNTIF(#REF!,"=Т")</f>
        <v>#REF!</v>
      </c>
      <c r="F25" s="56" t="e">
        <f>COUNTIF(#REF!,"=Т")</f>
        <v>#REF!</v>
      </c>
      <c r="G25" s="56" t="e">
        <f>COUNTIF(#REF!,"=Т")</f>
        <v>#REF!</v>
      </c>
      <c r="H25" s="56" t="e">
        <f>COUNTIF(#REF!,"=Т")</f>
        <v>#REF!</v>
      </c>
      <c r="I25" s="56" t="e">
        <f>COUNTIF(#REF!,"=Т")</f>
        <v>#REF!</v>
      </c>
      <c r="J25" s="56" t="e">
        <f>COUNTIF(#REF!,"=Т")</f>
        <v>#REF!</v>
      </c>
      <c r="K25" s="56" t="e">
        <f>COUNTIF(#REF!,"=Т")</f>
        <v>#REF!</v>
      </c>
      <c r="L25" s="56" t="e">
        <f>COUNTIF(#REF!,"=Т")</f>
        <v>#REF!</v>
      </c>
      <c r="M25" s="56" t="e">
        <f>COUNTIF(#REF!,"=Т")</f>
        <v>#REF!</v>
      </c>
      <c r="N25" s="56" t="e">
        <f>COUNTIF(#REF!,"=Т")</f>
        <v>#REF!</v>
      </c>
      <c r="O25" s="56" t="e">
        <f>COUNTIF(#REF!,"=Т")</f>
        <v>#REF!</v>
      </c>
    </row>
    <row r="26" spans="1:15" s="41" customFormat="1" ht="15.75" customHeight="1">
      <c r="A26" s="176" t="s">
        <v>300</v>
      </c>
      <c r="B26" s="177"/>
      <c r="C26" s="57" t="s">
        <v>297</v>
      </c>
      <c r="D26" s="56" t="e">
        <f>SUMIF(#REF!,"=ТО",#REF!)*0.1</f>
        <v>#REF!</v>
      </c>
      <c r="E26" s="56" t="e">
        <f>SUMIF(#REF!,"=ТО",#REF!)*0.1</f>
        <v>#REF!</v>
      </c>
      <c r="F26" s="56" t="e">
        <f>SUMIF(#REF!,"=ТО",#REF!)*0.1</f>
        <v>#REF!</v>
      </c>
      <c r="G26" s="56" t="e">
        <f>SUMIF(#REF!,"=ТО",#REF!)*0.1</f>
        <v>#REF!</v>
      </c>
      <c r="H26" s="56" t="e">
        <f>SUMIF(#REF!,"=ТО",#REF!)*0.1</f>
        <v>#REF!</v>
      </c>
      <c r="I26" s="56" t="e">
        <f>SUMIF(#REF!,"=ТО",#REF!)*0.1</f>
        <v>#REF!</v>
      </c>
      <c r="J26" s="56" t="e">
        <f>SUMIF(#REF!,"=ТО",#REF!)*0.1</f>
        <v>#REF!</v>
      </c>
      <c r="K26" s="56" t="e">
        <f>SUMIF(#REF!,"=ТО",#REF!)*0.1</f>
        <v>#REF!</v>
      </c>
      <c r="L26" s="56" t="e">
        <f>SUMIF(#REF!,"=ТО",#REF!)*0.1</f>
        <v>#REF!</v>
      </c>
      <c r="M26" s="56" t="e">
        <f>SUMIF(#REF!,"=ТО",#REF!)*0.1</f>
        <v>#REF!</v>
      </c>
      <c r="N26" s="56" t="e">
        <f>SUMIF(#REF!,"=ТО",#REF!)*0.1</f>
        <v>#REF!</v>
      </c>
      <c r="O26" s="56" t="e">
        <f>SUMIF(#REF!,"=ТО",#REF!)*0.1</f>
        <v>#REF!</v>
      </c>
    </row>
    <row r="27" spans="1:15" s="41" customFormat="1" ht="15.75" customHeight="1">
      <c r="A27" s="178"/>
      <c r="B27" s="179"/>
      <c r="C27" s="55" t="s">
        <v>298</v>
      </c>
      <c r="D27" s="56" t="e">
        <f>COUNTIF(#REF!,"=ТО")</f>
        <v>#REF!</v>
      </c>
      <c r="E27" s="56" t="e">
        <f>COUNTIF(#REF!,"=ТО")</f>
        <v>#REF!</v>
      </c>
      <c r="F27" s="56" t="e">
        <f>COUNTIF(#REF!,"=ТО")</f>
        <v>#REF!</v>
      </c>
      <c r="G27" s="56" t="e">
        <f>COUNTIF(#REF!,"=ТО")</f>
        <v>#REF!</v>
      </c>
      <c r="H27" s="56" t="e">
        <f>COUNTIF(#REF!,"=ТО")</f>
        <v>#REF!</v>
      </c>
      <c r="I27" s="56" t="e">
        <f>COUNTIF(#REF!,"=ТО")</f>
        <v>#REF!</v>
      </c>
      <c r="J27" s="56" t="e">
        <f>COUNTIF(#REF!,"=ТО")</f>
        <v>#REF!</v>
      </c>
      <c r="K27" s="56" t="e">
        <f>COUNTIF(#REF!,"=ТО")</f>
        <v>#REF!</v>
      </c>
      <c r="L27" s="56" t="e">
        <f>COUNTIF(#REF!,"=ТО")</f>
        <v>#REF!</v>
      </c>
      <c r="M27" s="56" t="e">
        <f>COUNTIF(#REF!,"=ТО")</f>
        <v>#REF!</v>
      </c>
      <c r="N27" s="56" t="e">
        <f>COUNTIF(#REF!,"=ТО")</f>
        <v>#REF!</v>
      </c>
      <c r="O27" s="56" t="e">
        <f>COUNTIF(#REF!,"=ТО")</f>
        <v>#REF!</v>
      </c>
    </row>
    <row r="28" spans="1:15" s="41" customFormat="1" ht="15.75" customHeight="1">
      <c r="A28" s="158" t="s">
        <v>301</v>
      </c>
      <c r="B28" s="159"/>
      <c r="C28" s="57" t="s">
        <v>297</v>
      </c>
      <c r="D28" s="56" t="e">
        <f aca="true" t="shared" si="4" ref="D28:O28">D22+D24+D26</f>
        <v>#REF!</v>
      </c>
      <c r="E28" s="56" t="e">
        <f t="shared" si="4"/>
        <v>#REF!</v>
      </c>
      <c r="F28" s="56" t="e">
        <f t="shared" si="4"/>
        <v>#REF!</v>
      </c>
      <c r="G28" s="56" t="e">
        <f t="shared" si="4"/>
        <v>#REF!</v>
      </c>
      <c r="H28" s="56" t="e">
        <f t="shared" si="4"/>
        <v>#REF!</v>
      </c>
      <c r="I28" s="56" t="e">
        <f t="shared" si="4"/>
        <v>#REF!</v>
      </c>
      <c r="J28" s="56" t="e">
        <f t="shared" si="4"/>
        <v>#REF!</v>
      </c>
      <c r="K28" s="56" t="e">
        <f t="shared" si="4"/>
        <v>#REF!</v>
      </c>
      <c r="L28" s="56" t="e">
        <f t="shared" si="4"/>
        <v>#REF!</v>
      </c>
      <c r="M28" s="56" t="e">
        <f t="shared" si="4"/>
        <v>#REF!</v>
      </c>
      <c r="N28" s="56" t="e">
        <f t="shared" si="4"/>
        <v>#REF!</v>
      </c>
      <c r="O28" s="56" t="e">
        <f t="shared" si="4"/>
        <v>#REF!</v>
      </c>
    </row>
    <row r="29" spans="1:15" s="41" customFormat="1" ht="15.75" customHeight="1" thickBot="1">
      <c r="A29" s="160"/>
      <c r="B29" s="161"/>
      <c r="C29" s="58" t="s">
        <v>298</v>
      </c>
      <c r="D29" s="59" t="e">
        <f aca="true" t="shared" si="5" ref="D29:O29">D23+D25+D27</f>
        <v>#REF!</v>
      </c>
      <c r="E29" s="59" t="e">
        <f t="shared" si="5"/>
        <v>#REF!</v>
      </c>
      <c r="F29" s="59" t="e">
        <f t="shared" si="5"/>
        <v>#REF!</v>
      </c>
      <c r="G29" s="59" t="e">
        <f t="shared" si="5"/>
        <v>#REF!</v>
      </c>
      <c r="H29" s="59" t="e">
        <f t="shared" si="5"/>
        <v>#REF!</v>
      </c>
      <c r="I29" s="59" t="e">
        <f t="shared" si="5"/>
        <v>#REF!</v>
      </c>
      <c r="J29" s="59" t="e">
        <f t="shared" si="5"/>
        <v>#REF!</v>
      </c>
      <c r="K29" s="59" t="e">
        <f t="shared" si="5"/>
        <v>#REF!</v>
      </c>
      <c r="L29" s="59" t="e">
        <f t="shared" si="5"/>
        <v>#REF!</v>
      </c>
      <c r="M29" s="59" t="e">
        <f t="shared" si="5"/>
        <v>#REF!</v>
      </c>
      <c r="N29" s="59" t="e">
        <f t="shared" si="5"/>
        <v>#REF!</v>
      </c>
      <c r="O29" s="59" t="e">
        <f t="shared" si="5"/>
        <v>#REF!</v>
      </c>
    </row>
    <row r="30" spans="1:15" ht="21" customHeight="1" thickBot="1">
      <c r="A30" s="182" t="s">
        <v>574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</row>
    <row r="31" spans="1:15" s="41" customFormat="1" ht="15.75" customHeight="1">
      <c r="A31" s="185" t="s">
        <v>296</v>
      </c>
      <c r="B31" s="186"/>
      <c r="C31" s="53" t="s">
        <v>297</v>
      </c>
      <c r="D31" s="54" t="e">
        <f>SUMIF(#REF!,"=К",#REF!)+SUMIF(#REF!,"=К",#REF!)</f>
        <v>#REF!</v>
      </c>
      <c r="E31" s="54" t="e">
        <f>SUMIF(#REF!,"=К",#REF!)+SUMIF(#REF!,"=К",#REF!)</f>
        <v>#REF!</v>
      </c>
      <c r="F31" s="54" t="e">
        <f>SUMIF(#REF!,"=К",#REF!)+SUMIF(#REF!,"=К",#REF!)</f>
        <v>#REF!</v>
      </c>
      <c r="G31" s="54" t="e">
        <f>SUMIF(#REF!,"=К",#REF!)+SUMIF(#REF!,"=К",#REF!)</f>
        <v>#REF!</v>
      </c>
      <c r="H31" s="54" t="e">
        <f>SUMIF(#REF!,"=К",#REF!)+SUMIF(#REF!,"=К",#REF!)</f>
        <v>#REF!</v>
      </c>
      <c r="I31" s="54" t="e">
        <f>SUMIF(#REF!,"=К",#REF!)+SUMIF(#REF!,"=К",#REF!)</f>
        <v>#REF!</v>
      </c>
      <c r="J31" s="54" t="e">
        <f>SUMIF(#REF!,"=К",#REF!)+SUMIF(#REF!,"=К",#REF!)</f>
        <v>#REF!</v>
      </c>
      <c r="K31" s="54" t="e">
        <f>SUMIF(#REF!,"=К",#REF!)+SUMIF(#REF!,"=К",#REF!)</f>
        <v>#REF!</v>
      </c>
      <c r="L31" s="54" t="e">
        <f>SUMIF(#REF!,"=К",#REF!)+SUMIF(#REF!,"=К",#REF!)</f>
        <v>#REF!</v>
      </c>
      <c r="M31" s="54" t="e">
        <f>SUMIF(#REF!,"=К",#REF!)+SUMIF(#REF!,"=К",#REF!)</f>
        <v>#REF!</v>
      </c>
      <c r="N31" s="54" t="e">
        <f>SUMIF(#REF!,"=К",#REF!)+SUMIF(#REF!,"=К",#REF!)</f>
        <v>#REF!</v>
      </c>
      <c r="O31" s="54" t="e">
        <f>SUMIF(#REF!,"=К",#REF!)+SUMIF(#REF!,"=К",#REF!)</f>
        <v>#REF!</v>
      </c>
    </row>
    <row r="32" spans="1:15" s="41" customFormat="1" ht="15.75" customHeight="1">
      <c r="A32" s="158"/>
      <c r="B32" s="159"/>
      <c r="C32" s="55" t="s">
        <v>298</v>
      </c>
      <c r="D32" s="63" t="e">
        <f>COUNTIF(#REF!,"=К")+COUNTIF(#REF!,"=К")</f>
        <v>#REF!</v>
      </c>
      <c r="E32" s="63" t="e">
        <f>COUNTIF(#REF!,"=К")+COUNTIF(#REF!,"=К")</f>
        <v>#REF!</v>
      </c>
      <c r="F32" s="63" t="e">
        <f>COUNTIF(#REF!,"=К")+COUNTIF(#REF!,"=К")</f>
        <v>#REF!</v>
      </c>
      <c r="G32" s="63" t="e">
        <f>COUNTIF(#REF!,"=К")+COUNTIF(#REF!,"=К")</f>
        <v>#REF!</v>
      </c>
      <c r="H32" s="63" t="e">
        <f>COUNTIF(#REF!,"=К")+COUNTIF(#REF!,"=К")</f>
        <v>#REF!</v>
      </c>
      <c r="I32" s="63" t="e">
        <f>COUNTIF(#REF!,"=К")+COUNTIF(#REF!,"=К")</f>
        <v>#REF!</v>
      </c>
      <c r="J32" s="63" t="e">
        <f>COUNTIF(#REF!,"=К")+COUNTIF(#REF!,"=К")</f>
        <v>#REF!</v>
      </c>
      <c r="K32" s="63" t="e">
        <f>COUNTIF(#REF!,"=К")+COUNTIF(#REF!,"=К")</f>
        <v>#REF!</v>
      </c>
      <c r="L32" s="63" t="e">
        <f>COUNTIF(#REF!,"=К")+COUNTIF(#REF!,"=К")</f>
        <v>#REF!</v>
      </c>
      <c r="M32" s="63" t="e">
        <f>COUNTIF(#REF!,"=К")+COUNTIF(#REF!,"=К")</f>
        <v>#REF!</v>
      </c>
      <c r="N32" s="63" t="e">
        <f>COUNTIF(#REF!,"=К")+COUNTIF(#REF!,"=К")</f>
        <v>#REF!</v>
      </c>
      <c r="O32" s="63" t="e">
        <f>COUNTIF(#REF!,"=К")+COUNTIF(#REF!,"=К")</f>
        <v>#REF!</v>
      </c>
    </row>
    <row r="33" spans="1:15" s="41" customFormat="1" ht="15.75" customHeight="1">
      <c r="A33" s="174" t="s">
        <v>299</v>
      </c>
      <c r="B33" s="175"/>
      <c r="C33" s="57" t="s">
        <v>297</v>
      </c>
      <c r="D33" s="56" t="e">
        <f>SUMIF(#REF!,"=Т",#REF!)+SUMIF(#REF!,"=Т",#REF!)</f>
        <v>#REF!</v>
      </c>
      <c r="E33" s="56" t="e">
        <f>SUMIF(#REF!,"=Т",#REF!)+SUMIF(#REF!,"=Т",#REF!)</f>
        <v>#REF!</v>
      </c>
      <c r="F33" s="56" t="e">
        <f>SUMIF(#REF!,"=Т",#REF!)+SUMIF(#REF!,"=Т",#REF!)</f>
        <v>#REF!</v>
      </c>
      <c r="G33" s="56" t="e">
        <f>SUMIF(#REF!,"=Т",#REF!)+SUMIF(#REF!,"=Т",#REF!)</f>
        <v>#REF!</v>
      </c>
      <c r="H33" s="56" t="e">
        <f>SUMIF(#REF!,"=Т",#REF!)+SUMIF(#REF!,"=Т",#REF!)</f>
        <v>#REF!</v>
      </c>
      <c r="I33" s="56" t="e">
        <f>SUMIF(#REF!,"=Т",#REF!)+SUMIF(#REF!,"=Т",#REF!)</f>
        <v>#REF!</v>
      </c>
      <c r="J33" s="56" t="e">
        <f>SUMIF(#REF!,"=Т",#REF!)+SUMIF(#REF!,"=Т",#REF!)</f>
        <v>#REF!</v>
      </c>
      <c r="K33" s="56" t="e">
        <f>SUMIF(#REF!,"=Т",#REF!)+SUMIF(#REF!,"=Т",#REF!)</f>
        <v>#REF!</v>
      </c>
      <c r="L33" s="56" t="e">
        <f>SUMIF(#REF!,"=Т",#REF!)+SUMIF(#REF!,"=Т",#REF!)</f>
        <v>#REF!</v>
      </c>
      <c r="M33" s="56" t="e">
        <f>SUMIF(#REF!,"=Т",#REF!)+SUMIF(#REF!,"=Т",#REF!)</f>
        <v>#REF!</v>
      </c>
      <c r="N33" s="56" t="e">
        <f>SUMIF(#REF!,"=Т",#REF!)+SUMIF(#REF!,"=Т",#REF!)</f>
        <v>#REF!</v>
      </c>
      <c r="O33" s="56" t="e">
        <f>SUMIF(#REF!,"=Т",#REF!)+SUMIF(#REF!,"=Т",#REF!)</f>
        <v>#REF!</v>
      </c>
    </row>
    <row r="34" spans="1:15" s="41" customFormat="1" ht="15.75" customHeight="1">
      <c r="A34" s="174"/>
      <c r="B34" s="175"/>
      <c r="C34" s="55" t="s">
        <v>298</v>
      </c>
      <c r="D34" s="56" t="e">
        <f>COUNTIF(#REF!,"=Т")+COUNTIF(#REF!,"=Т")</f>
        <v>#REF!</v>
      </c>
      <c r="E34" s="56" t="e">
        <f>COUNTIF(#REF!,"=Т")+COUNTIF(#REF!,"=Т")</f>
        <v>#REF!</v>
      </c>
      <c r="F34" s="56" t="e">
        <f>COUNTIF(#REF!,"=Т")+COUNTIF(#REF!,"=Т")</f>
        <v>#REF!</v>
      </c>
      <c r="G34" s="56" t="e">
        <f>COUNTIF(#REF!,"=Т")+COUNTIF(#REF!,"=Т")</f>
        <v>#REF!</v>
      </c>
      <c r="H34" s="56" t="e">
        <f>COUNTIF(#REF!,"=Т")+COUNTIF(#REF!,"=Т")</f>
        <v>#REF!</v>
      </c>
      <c r="I34" s="56" t="e">
        <f>COUNTIF(#REF!,"=Т")+COUNTIF(#REF!,"=Т")</f>
        <v>#REF!</v>
      </c>
      <c r="J34" s="56" t="e">
        <f>COUNTIF(#REF!,"=Т")+COUNTIF(#REF!,"=Т")</f>
        <v>#REF!</v>
      </c>
      <c r="K34" s="56" t="e">
        <f>COUNTIF(#REF!,"=Т")+COUNTIF(#REF!,"=Т")</f>
        <v>#REF!</v>
      </c>
      <c r="L34" s="56" t="e">
        <f>COUNTIF(#REF!,"=Т")+COUNTIF(#REF!,"=Т")</f>
        <v>#REF!</v>
      </c>
      <c r="M34" s="56" t="e">
        <f>COUNTIF(#REF!,"=Т")+COUNTIF(#REF!,"=Т")</f>
        <v>#REF!</v>
      </c>
      <c r="N34" s="56" t="e">
        <f>COUNTIF(#REF!,"=Т")+COUNTIF(#REF!,"=Т")</f>
        <v>#REF!</v>
      </c>
      <c r="O34" s="56" t="e">
        <f>COUNTIF(#REF!,"=Т")+COUNTIF(#REF!,"=Т")</f>
        <v>#REF!</v>
      </c>
    </row>
    <row r="35" spans="1:15" s="41" customFormat="1" ht="15.75" customHeight="1">
      <c r="A35" s="176" t="s">
        <v>300</v>
      </c>
      <c r="B35" s="177"/>
      <c r="C35" s="57" t="s">
        <v>297</v>
      </c>
      <c r="D35" s="56" t="e">
        <f>(SUMIF(#REF!,"=ТО",#REF!))*0.1+(SUMIF(#REF!,"=ТО",#REF!))*0.1</f>
        <v>#REF!</v>
      </c>
      <c r="E35" s="56" t="e">
        <f>(SUMIF(#REF!,"=ТО",#REF!))*0.1+(SUMIF(#REF!,"=ТО",#REF!))*0.1</f>
        <v>#REF!</v>
      </c>
      <c r="F35" s="56" t="e">
        <f>(SUMIF(#REF!,"=ТО",#REF!))*0.1+(SUMIF(#REF!,"=ТО",#REF!))*0.1</f>
        <v>#REF!</v>
      </c>
      <c r="G35" s="56" t="e">
        <f>(SUMIF(#REF!,"=ТО",#REF!))*0.1+(SUMIF(#REF!,"=ТО",#REF!))*0.1</f>
        <v>#REF!</v>
      </c>
      <c r="H35" s="56" t="e">
        <f>(SUMIF(#REF!,"=ТО",#REF!))*0.1+(SUMIF(#REF!,"=ТО",#REF!))*0.1</f>
        <v>#REF!</v>
      </c>
      <c r="I35" s="56" t="e">
        <f>(SUMIF(#REF!,"=ТО",#REF!))*0.1+(SUMIF(#REF!,"=ТО",#REF!))*0.1</f>
        <v>#REF!</v>
      </c>
      <c r="J35" s="56" t="e">
        <f>(SUMIF(#REF!,"=ТО",#REF!))*0.1+(SUMIF(#REF!,"=ТО",#REF!))*0.1</f>
        <v>#REF!</v>
      </c>
      <c r="K35" s="56" t="e">
        <f>(SUMIF(#REF!,"=ТО",#REF!))*0.1+(SUMIF(#REF!,"=ТО",#REF!))*0.1</f>
        <v>#REF!</v>
      </c>
      <c r="L35" s="56" t="e">
        <f>(SUMIF(#REF!,"=ТО",#REF!))*0.1+(SUMIF(#REF!,"=ТО",#REF!))*0.1</f>
        <v>#REF!</v>
      </c>
      <c r="M35" s="56" t="e">
        <f>(SUMIF(#REF!,"=ТО",#REF!))*0.1+(SUMIF(#REF!,"=ТО",#REF!))*0.1</f>
        <v>#REF!</v>
      </c>
      <c r="N35" s="56" t="e">
        <f>(SUMIF(#REF!,"=ТО",#REF!))*0.1+(SUMIF(#REF!,"=ТО",#REF!))*0.1</f>
        <v>#REF!</v>
      </c>
      <c r="O35" s="56" t="e">
        <f>(SUMIF(#REF!,"=ТО",#REF!))*0.1+(SUMIF(#REF!,"=ТО",#REF!))*0.1</f>
        <v>#REF!</v>
      </c>
    </row>
    <row r="36" spans="1:15" s="41" customFormat="1" ht="15.75" customHeight="1">
      <c r="A36" s="178"/>
      <c r="B36" s="179"/>
      <c r="C36" s="55" t="s">
        <v>298</v>
      </c>
      <c r="D36" s="64" t="e">
        <f>COUNTIF(#REF!,"=ТО")+COUNTIF(#REF!,"=ТО")</f>
        <v>#REF!</v>
      </c>
      <c r="E36" s="64" t="e">
        <f>COUNTIF(#REF!,"=ТО")+COUNTIF(#REF!,"=ТО")</f>
        <v>#REF!</v>
      </c>
      <c r="F36" s="64" t="e">
        <f>COUNTIF(#REF!,"=ТО")+COUNTIF(#REF!,"=ТО")</f>
        <v>#REF!</v>
      </c>
      <c r="G36" s="64" t="e">
        <f>COUNTIF(#REF!,"=ТО")+COUNTIF(#REF!,"=ТО")</f>
        <v>#REF!</v>
      </c>
      <c r="H36" s="64" t="e">
        <f>COUNTIF(#REF!,"=ТО")+COUNTIF(#REF!,"=ТО")</f>
        <v>#REF!</v>
      </c>
      <c r="I36" s="64" t="e">
        <f>COUNTIF(#REF!,"=ТО")+COUNTIF(#REF!,"=ТО")</f>
        <v>#REF!</v>
      </c>
      <c r="J36" s="64" t="e">
        <f>COUNTIF(#REF!,"=ТО")+COUNTIF(#REF!,"=ТО")</f>
        <v>#REF!</v>
      </c>
      <c r="K36" s="64" t="e">
        <f>COUNTIF(#REF!,"=ТО")+COUNTIF(#REF!,"=ТО")</f>
        <v>#REF!</v>
      </c>
      <c r="L36" s="64" t="e">
        <f>COUNTIF(#REF!,"=ТО")+COUNTIF(#REF!,"=ТО")</f>
        <v>#REF!</v>
      </c>
      <c r="M36" s="64" t="e">
        <f>COUNTIF(#REF!,"=ТО")+COUNTIF(#REF!,"=ТО")</f>
        <v>#REF!</v>
      </c>
      <c r="N36" s="64" t="e">
        <f>COUNTIF(#REF!,"=ТО")+COUNTIF(#REF!,"=ТО")</f>
        <v>#REF!</v>
      </c>
      <c r="O36" s="64" t="e">
        <f>COUNTIF(#REF!,"=ТО")+COUNTIF(#REF!,"=ТО")</f>
        <v>#REF!</v>
      </c>
    </row>
    <row r="37" spans="1:15" s="41" customFormat="1" ht="15.75" customHeight="1">
      <c r="A37" s="158" t="s">
        <v>301</v>
      </c>
      <c r="B37" s="159"/>
      <c r="C37" s="57" t="s">
        <v>297</v>
      </c>
      <c r="D37" s="56" t="e">
        <f aca="true" t="shared" si="6" ref="D37:O37">D31+D33+D35</f>
        <v>#REF!</v>
      </c>
      <c r="E37" s="56" t="e">
        <f t="shared" si="6"/>
        <v>#REF!</v>
      </c>
      <c r="F37" s="56" t="e">
        <f t="shared" si="6"/>
        <v>#REF!</v>
      </c>
      <c r="G37" s="56" t="e">
        <f t="shared" si="6"/>
        <v>#REF!</v>
      </c>
      <c r="H37" s="56" t="e">
        <f t="shared" si="6"/>
        <v>#REF!</v>
      </c>
      <c r="I37" s="56" t="e">
        <f t="shared" si="6"/>
        <v>#REF!</v>
      </c>
      <c r="J37" s="56" t="e">
        <f t="shared" si="6"/>
        <v>#REF!</v>
      </c>
      <c r="K37" s="56" t="e">
        <f t="shared" si="6"/>
        <v>#REF!</v>
      </c>
      <c r="L37" s="56" t="e">
        <f t="shared" si="6"/>
        <v>#REF!</v>
      </c>
      <c r="M37" s="56" t="e">
        <f t="shared" si="6"/>
        <v>#REF!</v>
      </c>
      <c r="N37" s="56" t="e">
        <f t="shared" si="6"/>
        <v>#REF!</v>
      </c>
      <c r="O37" s="56" t="e">
        <f t="shared" si="6"/>
        <v>#REF!</v>
      </c>
    </row>
    <row r="38" spans="1:15" s="41" customFormat="1" ht="15.75" customHeight="1">
      <c r="A38" s="158"/>
      <c r="B38" s="159"/>
      <c r="C38" s="67" t="s">
        <v>298</v>
      </c>
      <c r="D38" s="64" t="e">
        <f aca="true" t="shared" si="7" ref="D38:O38">D32+D34+D36</f>
        <v>#REF!</v>
      </c>
      <c r="E38" s="64" t="e">
        <f t="shared" si="7"/>
        <v>#REF!</v>
      </c>
      <c r="F38" s="64" t="e">
        <f t="shared" si="7"/>
        <v>#REF!</v>
      </c>
      <c r="G38" s="64" t="e">
        <f t="shared" si="7"/>
        <v>#REF!</v>
      </c>
      <c r="H38" s="64" t="e">
        <f t="shared" si="7"/>
        <v>#REF!</v>
      </c>
      <c r="I38" s="64" t="e">
        <f t="shared" si="7"/>
        <v>#REF!</v>
      </c>
      <c r="J38" s="64" t="e">
        <f t="shared" si="7"/>
        <v>#REF!</v>
      </c>
      <c r="K38" s="64" t="e">
        <f t="shared" si="7"/>
        <v>#REF!</v>
      </c>
      <c r="L38" s="64" t="e">
        <f t="shared" si="7"/>
        <v>#REF!</v>
      </c>
      <c r="M38" s="64" t="e">
        <f t="shared" si="7"/>
        <v>#REF!</v>
      </c>
      <c r="N38" s="64" t="e">
        <f t="shared" si="7"/>
        <v>#REF!</v>
      </c>
      <c r="O38" s="64" t="e">
        <f t="shared" si="7"/>
        <v>#REF!</v>
      </c>
    </row>
    <row r="39" spans="1:15" s="41" customFormat="1" ht="15.75" customHeight="1">
      <c r="A39" s="86"/>
      <c r="B39" s="86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89" customFormat="1" ht="15.75" thickBot="1">
      <c r="A40" s="162" t="s">
        <v>594</v>
      </c>
      <c r="B40" s="163"/>
      <c r="C40" s="164"/>
      <c r="D40" s="84" t="s">
        <v>284</v>
      </c>
      <c r="E40" s="84" t="s">
        <v>285</v>
      </c>
      <c r="F40" s="84" t="s">
        <v>286</v>
      </c>
      <c r="G40" s="84" t="s">
        <v>287</v>
      </c>
      <c r="H40" s="84" t="s">
        <v>288</v>
      </c>
      <c r="I40" s="84" t="s">
        <v>289</v>
      </c>
      <c r="J40" s="84" t="s">
        <v>290</v>
      </c>
      <c r="K40" s="84" t="s">
        <v>291</v>
      </c>
      <c r="L40" s="84" t="s">
        <v>292</v>
      </c>
      <c r="M40" s="84" t="s">
        <v>293</v>
      </c>
      <c r="N40" s="84" t="s">
        <v>294</v>
      </c>
      <c r="O40" s="84" t="s">
        <v>295</v>
      </c>
    </row>
    <row r="41" spans="1:15" ht="21" customHeight="1" thickBot="1">
      <c r="A41" s="182" t="s">
        <v>303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4"/>
    </row>
    <row r="42" spans="1:15" s="41" customFormat="1" ht="15.75" customHeight="1">
      <c r="A42" s="170" t="s">
        <v>299</v>
      </c>
      <c r="B42" s="171"/>
      <c r="C42" s="53" t="s">
        <v>297</v>
      </c>
      <c r="D42" s="54" t="e">
        <f>SUMIF(#REF!,"=Т",#REF!)</f>
        <v>#REF!</v>
      </c>
      <c r="E42" s="54" t="e">
        <f>SUMIF(#REF!,"=Т",#REF!)</f>
        <v>#REF!</v>
      </c>
      <c r="F42" s="54" t="e">
        <f>SUMIF(#REF!,"=Т",#REF!)</f>
        <v>#REF!</v>
      </c>
      <c r="G42" s="54" t="e">
        <f>SUMIF(#REF!,"=Т",#REF!)</f>
        <v>#REF!</v>
      </c>
      <c r="H42" s="54" t="e">
        <f>SUMIF(#REF!,"=Т",#REF!)</f>
        <v>#REF!</v>
      </c>
      <c r="I42" s="54" t="e">
        <f>SUMIF(#REF!,"=Т",#REF!)</f>
        <v>#REF!</v>
      </c>
      <c r="J42" s="54" t="e">
        <f>SUMIF(#REF!,"=Т",#REF!)</f>
        <v>#REF!</v>
      </c>
      <c r="K42" s="54" t="e">
        <f>SUMIF(#REF!,"=Т",#REF!)</f>
        <v>#REF!</v>
      </c>
      <c r="L42" s="54" t="e">
        <f>SUMIF(#REF!,"=Т",#REF!)</f>
        <v>#REF!</v>
      </c>
      <c r="M42" s="54" t="e">
        <f>SUMIF(#REF!,"=Т",#REF!)</f>
        <v>#REF!</v>
      </c>
      <c r="N42" s="54" t="e">
        <f>SUMIF(#REF!,"=Т",#REF!)</f>
        <v>#REF!</v>
      </c>
      <c r="O42" s="54" t="e">
        <f>SUMIF(#REF!,"=Т",#REF!)</f>
        <v>#REF!</v>
      </c>
    </row>
    <row r="43" spans="1:15" s="41" customFormat="1" ht="15.75" customHeight="1">
      <c r="A43" s="174"/>
      <c r="B43" s="175"/>
      <c r="C43" s="55" t="s">
        <v>298</v>
      </c>
      <c r="D43" s="64" t="e">
        <f>COUNTIF(#REF!,"=Т")</f>
        <v>#REF!</v>
      </c>
      <c r="E43" s="64" t="e">
        <f>COUNTIF(#REF!,"=Т")</f>
        <v>#REF!</v>
      </c>
      <c r="F43" s="64" t="e">
        <f>COUNTIF(#REF!,"=Т")</f>
        <v>#REF!</v>
      </c>
      <c r="G43" s="64" t="e">
        <f>COUNTIF(#REF!,"=Т")</f>
        <v>#REF!</v>
      </c>
      <c r="H43" s="64" t="e">
        <f>COUNTIF(#REF!,"=Т")</f>
        <v>#REF!</v>
      </c>
      <c r="I43" s="64" t="e">
        <f>COUNTIF(#REF!,"=Т")</f>
        <v>#REF!</v>
      </c>
      <c r="J43" s="64" t="e">
        <f>COUNTIF(#REF!,"=Т")</f>
        <v>#REF!</v>
      </c>
      <c r="K43" s="64" t="e">
        <f>COUNTIF(#REF!,"=Т")</f>
        <v>#REF!</v>
      </c>
      <c r="L43" s="64" t="e">
        <f>COUNTIF(#REF!,"=Т")</f>
        <v>#REF!</v>
      </c>
      <c r="M43" s="64" t="e">
        <f>COUNTIF(#REF!,"=Т")</f>
        <v>#REF!</v>
      </c>
      <c r="N43" s="64" t="e">
        <f>COUNTIF(#REF!,"=Т")</f>
        <v>#REF!</v>
      </c>
      <c r="O43" s="64" t="e">
        <f>COUNTIF(#REF!,"=Т")</f>
        <v>#REF!</v>
      </c>
    </row>
    <row r="44" spans="1:15" s="41" customFormat="1" ht="15.75" customHeight="1">
      <c r="A44" s="176" t="s">
        <v>300</v>
      </c>
      <c r="B44" s="177"/>
      <c r="C44" s="57" t="s">
        <v>297</v>
      </c>
      <c r="D44" s="64" t="e">
        <f>(SUMIF(#REF!,"=ТО",#REF!))*0.1</f>
        <v>#REF!</v>
      </c>
      <c r="E44" s="64" t="e">
        <f>(SUMIF(#REF!,"=ТО",#REF!))*0.1</f>
        <v>#REF!</v>
      </c>
      <c r="F44" s="64" t="e">
        <f>(SUMIF(#REF!,"=ТО",#REF!))*0.1</f>
        <v>#REF!</v>
      </c>
      <c r="G44" s="64" t="e">
        <f>(SUMIF(#REF!,"=ТО",#REF!))*0.1</f>
        <v>#REF!</v>
      </c>
      <c r="H44" s="64" t="e">
        <f>(SUMIF(#REF!,"=ТО",#REF!))*0.1</f>
        <v>#REF!</v>
      </c>
      <c r="I44" s="64" t="e">
        <f>(SUMIF(#REF!,"=ТО",#REF!))*0.1</f>
        <v>#REF!</v>
      </c>
      <c r="J44" s="64" t="e">
        <f>(SUMIF(#REF!,"=ТО",#REF!))*0.1</f>
        <v>#REF!</v>
      </c>
      <c r="K44" s="64" t="e">
        <f>(SUMIF(#REF!,"=ТО",#REF!))*0.1</f>
        <v>#REF!</v>
      </c>
      <c r="L44" s="64" t="e">
        <f>(SUMIF(#REF!,"=ТО",#REF!))*0.1</f>
        <v>#REF!</v>
      </c>
      <c r="M44" s="64" t="e">
        <f>(SUMIF(#REF!,"=ТО",#REF!))*0.1</f>
        <v>#REF!</v>
      </c>
      <c r="N44" s="64" t="e">
        <f>(SUMIF(#REF!,"=ТО",#REF!))*0.1</f>
        <v>#REF!</v>
      </c>
      <c r="O44" s="64" t="e">
        <f>(SUMIF(#REF!,"=ТО",#REF!))*0.1</f>
        <v>#REF!</v>
      </c>
    </row>
    <row r="45" spans="1:15" s="41" customFormat="1" ht="15.75" customHeight="1">
      <c r="A45" s="178"/>
      <c r="B45" s="179"/>
      <c r="C45" s="55" t="s">
        <v>298</v>
      </c>
      <c r="D45" s="64" t="e">
        <f>COUNTIF(#REF!,"=ТО")</f>
        <v>#REF!</v>
      </c>
      <c r="E45" s="64" t="e">
        <f>COUNTIF(#REF!,"=ТО")</f>
        <v>#REF!</v>
      </c>
      <c r="F45" s="64" t="e">
        <f>COUNTIF(#REF!,"=ТО")</f>
        <v>#REF!</v>
      </c>
      <c r="G45" s="64" t="e">
        <f>COUNTIF(#REF!,"=ТО")</f>
        <v>#REF!</v>
      </c>
      <c r="H45" s="64" t="e">
        <f>COUNTIF(#REF!,"=ТО")</f>
        <v>#REF!</v>
      </c>
      <c r="I45" s="64" t="e">
        <f>COUNTIF(#REF!,"=ТО")</f>
        <v>#REF!</v>
      </c>
      <c r="J45" s="64" t="e">
        <f>COUNTIF(#REF!,"=ТО")</f>
        <v>#REF!</v>
      </c>
      <c r="K45" s="64" t="e">
        <f>COUNTIF(#REF!,"=ТО")</f>
        <v>#REF!</v>
      </c>
      <c r="L45" s="64" t="e">
        <f>COUNTIF(#REF!,"=ТО")</f>
        <v>#REF!</v>
      </c>
      <c r="M45" s="64" t="e">
        <f>COUNTIF(#REF!,"=ТО")</f>
        <v>#REF!</v>
      </c>
      <c r="N45" s="64" t="e">
        <f>COUNTIF(#REF!,"=ТО")</f>
        <v>#REF!</v>
      </c>
      <c r="O45" s="64" t="e">
        <f>COUNTIF(#REF!,"=ТО")</f>
        <v>#REF!</v>
      </c>
    </row>
    <row r="46" spans="1:15" s="41" customFormat="1" ht="15.75" customHeight="1">
      <c r="A46" s="158" t="s">
        <v>301</v>
      </c>
      <c r="B46" s="159"/>
      <c r="C46" s="57" t="s">
        <v>297</v>
      </c>
      <c r="D46" s="56" t="e">
        <f aca="true" t="shared" si="8" ref="D46:O46">D42+D44</f>
        <v>#REF!</v>
      </c>
      <c r="E46" s="56" t="e">
        <f t="shared" si="8"/>
        <v>#REF!</v>
      </c>
      <c r="F46" s="56" t="e">
        <f t="shared" si="8"/>
        <v>#REF!</v>
      </c>
      <c r="G46" s="56" t="e">
        <f t="shared" si="8"/>
        <v>#REF!</v>
      </c>
      <c r="H46" s="56" t="e">
        <f t="shared" si="8"/>
        <v>#REF!</v>
      </c>
      <c r="I46" s="56" t="e">
        <f t="shared" si="8"/>
        <v>#REF!</v>
      </c>
      <c r="J46" s="56" t="e">
        <f t="shared" si="8"/>
        <v>#REF!</v>
      </c>
      <c r="K46" s="56" t="e">
        <f t="shared" si="8"/>
        <v>#REF!</v>
      </c>
      <c r="L46" s="56" t="e">
        <f t="shared" si="8"/>
        <v>#REF!</v>
      </c>
      <c r="M46" s="56" t="e">
        <f t="shared" si="8"/>
        <v>#REF!</v>
      </c>
      <c r="N46" s="56" t="e">
        <f t="shared" si="8"/>
        <v>#REF!</v>
      </c>
      <c r="O46" s="56" t="e">
        <f t="shared" si="8"/>
        <v>#REF!</v>
      </c>
    </row>
    <row r="47" spans="1:15" s="41" customFormat="1" ht="15.75" customHeight="1" thickBot="1">
      <c r="A47" s="160"/>
      <c r="B47" s="161"/>
      <c r="C47" s="58" t="s">
        <v>298</v>
      </c>
      <c r="D47" s="59" t="e">
        <f aca="true" t="shared" si="9" ref="D47:O47">D43+D45</f>
        <v>#REF!</v>
      </c>
      <c r="E47" s="59" t="e">
        <f t="shared" si="9"/>
        <v>#REF!</v>
      </c>
      <c r="F47" s="59" t="e">
        <f t="shared" si="9"/>
        <v>#REF!</v>
      </c>
      <c r="G47" s="59" t="e">
        <f t="shared" si="9"/>
        <v>#REF!</v>
      </c>
      <c r="H47" s="59" t="e">
        <f t="shared" si="9"/>
        <v>#REF!</v>
      </c>
      <c r="I47" s="59" t="e">
        <f t="shared" si="9"/>
        <v>#REF!</v>
      </c>
      <c r="J47" s="59" t="e">
        <f t="shared" si="9"/>
        <v>#REF!</v>
      </c>
      <c r="K47" s="59" t="e">
        <f t="shared" si="9"/>
        <v>#REF!</v>
      </c>
      <c r="L47" s="59" t="e">
        <f t="shared" si="9"/>
        <v>#REF!</v>
      </c>
      <c r="M47" s="59" t="e">
        <f t="shared" si="9"/>
        <v>#REF!</v>
      </c>
      <c r="N47" s="59" t="e">
        <f t="shared" si="9"/>
        <v>#REF!</v>
      </c>
      <c r="O47" s="59" t="e">
        <f t="shared" si="9"/>
        <v>#REF!</v>
      </c>
    </row>
    <row r="48" spans="1:15" ht="21" customHeight="1" thickBot="1">
      <c r="A48" s="182" t="s">
        <v>586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  <row r="49" spans="1:15" s="41" customFormat="1" ht="15.75" customHeight="1">
      <c r="A49" s="185" t="s">
        <v>296</v>
      </c>
      <c r="B49" s="186"/>
      <c r="C49" s="53" t="s">
        <v>297</v>
      </c>
      <c r="D49" s="54" t="e">
        <f>SUMIF(#REF!,"=К",#REF!)+SUMIF(#REF!,"=К",#REF!)+SUMIF(#REF!,"=К",#REF!)</f>
        <v>#REF!</v>
      </c>
      <c r="E49" s="54" t="e">
        <f>SUMIF(#REF!,"=К",#REF!)+SUMIF(#REF!,"=К",#REF!)+SUMIF(#REF!,"=К",#REF!)</f>
        <v>#REF!</v>
      </c>
      <c r="F49" s="54" t="e">
        <f>SUMIF(#REF!,"=К",#REF!)+SUMIF(#REF!,"=К",#REF!)+SUMIF(#REF!,"=К",#REF!)</f>
        <v>#REF!</v>
      </c>
      <c r="G49" s="54" t="e">
        <f>SUMIF(#REF!,"=К",#REF!)+SUMIF(#REF!,"=К",#REF!)+SUMIF(#REF!,"=К",#REF!)</f>
        <v>#REF!</v>
      </c>
      <c r="H49" s="54" t="e">
        <f>SUMIF(#REF!,"=К",#REF!)+SUMIF(#REF!,"=К",#REF!)+SUMIF(#REF!,"=К",#REF!)</f>
        <v>#REF!</v>
      </c>
      <c r="I49" s="54" t="e">
        <f>SUMIF(#REF!,"=К",#REF!)+SUMIF(#REF!,"=К",#REF!)+SUMIF(#REF!,"=К",#REF!)</f>
        <v>#REF!</v>
      </c>
      <c r="J49" s="54" t="e">
        <f>SUMIF(#REF!,"=К",#REF!)+SUMIF(#REF!,"=К",#REF!)+SUMIF(#REF!,"=К",#REF!)</f>
        <v>#REF!</v>
      </c>
      <c r="K49" s="54" t="e">
        <f>SUMIF(#REF!,"=К",#REF!)+SUMIF(#REF!,"=К",#REF!)+SUMIF(#REF!,"=К",#REF!)</f>
        <v>#REF!</v>
      </c>
      <c r="L49" s="54" t="e">
        <f>SUMIF(#REF!,"=К",#REF!)+SUMIF(#REF!,"=К",#REF!)+SUMIF(#REF!,"=К",#REF!)</f>
        <v>#REF!</v>
      </c>
      <c r="M49" s="54" t="e">
        <f>SUMIF(#REF!,"=К",#REF!)+SUMIF(#REF!,"=К",#REF!)+SUMIF(#REF!,"=К",#REF!)</f>
        <v>#REF!</v>
      </c>
      <c r="N49" s="54" t="e">
        <f>SUMIF(#REF!,"=К",#REF!)+SUMIF(#REF!,"=К",#REF!)+SUMIF(#REF!,"=К",#REF!)</f>
        <v>#REF!</v>
      </c>
      <c r="O49" s="54" t="e">
        <f>SUMIF(#REF!,"=К",#REF!)+SUMIF(#REF!,"=К",#REF!)+SUMIF(#REF!,"=К",#REF!)</f>
        <v>#REF!</v>
      </c>
    </row>
    <row r="50" spans="1:15" s="41" customFormat="1" ht="15.75" customHeight="1">
      <c r="A50" s="158"/>
      <c r="B50" s="159"/>
      <c r="C50" s="55" t="s">
        <v>298</v>
      </c>
      <c r="D50" s="63" t="e">
        <f>COUNTIF(#REF!,"=К")+COUNTIF(#REF!,"=К")+COUNTIF(#REF!,"=К")</f>
        <v>#REF!</v>
      </c>
      <c r="E50" s="63" t="e">
        <f>COUNTIF(#REF!,"=К")+COUNTIF(#REF!,"=К")+COUNTIF(#REF!,"=К")</f>
        <v>#REF!</v>
      </c>
      <c r="F50" s="63" t="e">
        <f>COUNTIF(#REF!,"=К")+COUNTIF(#REF!,"=К")+COUNTIF(#REF!,"=К")</f>
        <v>#REF!</v>
      </c>
      <c r="G50" s="63" t="e">
        <f>COUNTIF(#REF!,"=К")+COUNTIF(#REF!,"=К")+COUNTIF(#REF!,"=К")</f>
        <v>#REF!</v>
      </c>
      <c r="H50" s="63" t="e">
        <f>COUNTIF(#REF!,"=К")+COUNTIF(#REF!,"=К")+COUNTIF(#REF!,"=К")</f>
        <v>#REF!</v>
      </c>
      <c r="I50" s="63" t="e">
        <f>COUNTIF(#REF!,"=К")+COUNTIF(#REF!,"=К")+COUNTIF(#REF!,"=К")</f>
        <v>#REF!</v>
      </c>
      <c r="J50" s="63" t="e">
        <f>COUNTIF(#REF!,"=К")+COUNTIF(#REF!,"=К")+COUNTIF(#REF!,"=К")</f>
        <v>#REF!</v>
      </c>
      <c r="K50" s="63" t="e">
        <f>COUNTIF(#REF!,"=К")+COUNTIF(#REF!,"=К")+COUNTIF(#REF!,"=К")</f>
        <v>#REF!</v>
      </c>
      <c r="L50" s="63" t="e">
        <f>COUNTIF(#REF!,"=К")+COUNTIF(#REF!,"=К")+COUNTIF(#REF!,"=К")</f>
        <v>#REF!</v>
      </c>
      <c r="M50" s="63" t="e">
        <f>COUNTIF(#REF!,"=К")+COUNTIF(#REF!,"=К")+COUNTIF(#REF!,"=К")</f>
        <v>#REF!</v>
      </c>
      <c r="N50" s="63" t="e">
        <f>COUNTIF(#REF!,"=К")+COUNTIF(#REF!,"=К")+COUNTIF(#REF!,"=К")</f>
        <v>#REF!</v>
      </c>
      <c r="O50" s="63" t="e">
        <f>COUNTIF(#REF!,"=К")+COUNTIF(#REF!,"=К")+COUNTIF(#REF!,"=К")</f>
        <v>#REF!</v>
      </c>
    </row>
    <row r="51" spans="1:15" s="41" customFormat="1" ht="15.75" customHeight="1">
      <c r="A51" s="174" t="s">
        <v>299</v>
      </c>
      <c r="B51" s="175"/>
      <c r="C51" s="57" t="s">
        <v>297</v>
      </c>
      <c r="D51" s="56" t="e">
        <f>SUMIF(#REF!,"=Т",#REF!)+SUMIF(#REF!,"=Т",#REF!)+SUMIF(#REF!,"=Т",#REF!)</f>
        <v>#REF!</v>
      </c>
      <c r="E51" s="56" t="e">
        <f>SUMIF(#REF!,"=Т",#REF!)+SUMIF(#REF!,"=Т",#REF!)+SUMIF(#REF!,"=Т",#REF!)</f>
        <v>#REF!</v>
      </c>
      <c r="F51" s="56" t="e">
        <f>SUMIF(#REF!,"=Т",#REF!)+SUMIF(#REF!,"=Т",#REF!)+SUMIF(#REF!,"=Т",#REF!)</f>
        <v>#REF!</v>
      </c>
      <c r="G51" s="56" t="e">
        <f>SUMIF(#REF!,"=Т",#REF!)+SUMIF(#REF!,"=Т",#REF!)+SUMIF(#REF!,"=Т",#REF!)</f>
        <v>#REF!</v>
      </c>
      <c r="H51" s="56" t="e">
        <f>SUMIF(#REF!,"=Т",#REF!)+SUMIF(#REF!,"=Т",#REF!)+SUMIF(#REF!,"=Т",#REF!)</f>
        <v>#REF!</v>
      </c>
      <c r="I51" s="56" t="e">
        <f>SUMIF(#REF!,"=Т",#REF!)+SUMIF(#REF!,"=Т",#REF!)+SUMIF(#REF!,"=Т",#REF!)</f>
        <v>#REF!</v>
      </c>
      <c r="J51" s="56" t="e">
        <f>SUMIF(#REF!,"=Т",#REF!)+SUMIF(#REF!,"=Т",#REF!)+SUMIF(#REF!,"=Т",#REF!)</f>
        <v>#REF!</v>
      </c>
      <c r="K51" s="56" t="e">
        <f>SUMIF(#REF!,"=Т",#REF!)+SUMIF(#REF!,"=Т",#REF!)+SUMIF(#REF!,"=Т",#REF!)</f>
        <v>#REF!</v>
      </c>
      <c r="L51" s="56" t="e">
        <f>SUMIF(#REF!,"=Т",#REF!)+SUMIF(#REF!,"=Т",#REF!)+SUMIF(#REF!,"=Т",#REF!)</f>
        <v>#REF!</v>
      </c>
      <c r="M51" s="56" t="e">
        <f>SUMIF(#REF!,"=Т",#REF!)+SUMIF(#REF!,"=Т",#REF!)+SUMIF(#REF!,"=Т",#REF!)</f>
        <v>#REF!</v>
      </c>
      <c r="N51" s="56" t="e">
        <f>SUMIF(#REF!,"=Т",#REF!)+SUMIF(#REF!,"=Т",#REF!)+SUMIF(#REF!,"=Т",#REF!)</f>
        <v>#REF!</v>
      </c>
      <c r="O51" s="56" t="e">
        <f>SUMIF(#REF!,"=Т",#REF!)+SUMIF(#REF!,"=Т",#REF!)+SUMIF(#REF!,"=Т",#REF!)</f>
        <v>#REF!</v>
      </c>
    </row>
    <row r="52" spans="1:15" s="41" customFormat="1" ht="15.75" customHeight="1">
      <c r="A52" s="174"/>
      <c r="B52" s="175"/>
      <c r="C52" s="55" t="s">
        <v>298</v>
      </c>
      <c r="D52" s="56" t="e">
        <f>COUNTIF(#REF!,"=Т")+COUNTIF(#REF!,"=Т")+COUNTIF(#REF!,"=Т")</f>
        <v>#REF!</v>
      </c>
      <c r="E52" s="56" t="e">
        <f>COUNTIF(#REF!,"=Т")+COUNTIF(#REF!,"=Т")+COUNTIF(#REF!,"=Т")</f>
        <v>#REF!</v>
      </c>
      <c r="F52" s="56" t="e">
        <f>COUNTIF(#REF!,"=Т")+COUNTIF(#REF!,"=Т")+COUNTIF(#REF!,"=Т")</f>
        <v>#REF!</v>
      </c>
      <c r="G52" s="56" t="e">
        <f>COUNTIF(#REF!,"=Т")+COUNTIF(#REF!,"=Т")+COUNTIF(#REF!,"=Т")</f>
        <v>#REF!</v>
      </c>
      <c r="H52" s="56" t="e">
        <f>COUNTIF(#REF!,"=Т")+COUNTIF(#REF!,"=Т")+COUNTIF(#REF!,"=Т")</f>
        <v>#REF!</v>
      </c>
      <c r="I52" s="56" t="e">
        <f>COUNTIF(#REF!,"=Т")+COUNTIF(#REF!,"=Т")+COUNTIF(#REF!,"=Т")</f>
        <v>#REF!</v>
      </c>
      <c r="J52" s="56" t="e">
        <f>COUNTIF(#REF!,"=Т")+COUNTIF(#REF!,"=Т")+COUNTIF(#REF!,"=Т")</f>
        <v>#REF!</v>
      </c>
      <c r="K52" s="56" t="e">
        <f>COUNTIF(#REF!,"=Т")+COUNTIF(#REF!,"=Т")+COUNTIF(#REF!,"=Т")</f>
        <v>#REF!</v>
      </c>
      <c r="L52" s="56" t="e">
        <f>COUNTIF(#REF!,"=Т")+COUNTIF(#REF!,"=Т")+COUNTIF(#REF!,"=Т")</f>
        <v>#REF!</v>
      </c>
      <c r="M52" s="56" t="e">
        <f>COUNTIF(#REF!,"=Т")+COUNTIF(#REF!,"=Т")+COUNTIF(#REF!,"=Т")</f>
        <v>#REF!</v>
      </c>
      <c r="N52" s="56" t="e">
        <f>COUNTIF(#REF!,"=Т")+COUNTIF(#REF!,"=Т")+COUNTIF(#REF!,"=Т")</f>
        <v>#REF!</v>
      </c>
      <c r="O52" s="56" t="e">
        <f>COUNTIF(#REF!,"=Т")+COUNTIF(#REF!,"=Т")+COUNTIF(#REF!,"=Т")</f>
        <v>#REF!</v>
      </c>
    </row>
    <row r="53" spans="1:15" s="41" customFormat="1" ht="15.75" customHeight="1">
      <c r="A53" s="176" t="s">
        <v>300</v>
      </c>
      <c r="B53" s="177"/>
      <c r="C53" s="57" t="s">
        <v>297</v>
      </c>
      <c r="D53" s="56" t="e">
        <f>(SUMIF(#REF!,"=ТО",#REF!))*0.1+(SUMIF(#REF!,"=ТО",#REF!))*0.1+(SUMIF(#REF!,"=ТО",#REF!))*0.1</f>
        <v>#REF!</v>
      </c>
      <c r="E53" s="56" t="e">
        <f>(SUMIF(#REF!,"=ТО",#REF!))*0.1+(SUMIF(#REF!,"=ТО",#REF!))*0.1+(SUMIF(#REF!,"=ТО",#REF!))*0.1</f>
        <v>#REF!</v>
      </c>
      <c r="F53" s="56" t="e">
        <f>(SUMIF(#REF!,"=ТО",#REF!))*0.1+(SUMIF(#REF!,"=ТО",#REF!))*0.1+(SUMIF(#REF!,"=ТО",#REF!))*0.1</f>
        <v>#REF!</v>
      </c>
      <c r="G53" s="56" t="e">
        <f>(SUMIF(#REF!,"=ТО",#REF!))*0.1+(SUMIF(#REF!,"=ТО",#REF!))*0.1+(SUMIF(#REF!,"=ТО",#REF!))*0.1</f>
        <v>#REF!</v>
      </c>
      <c r="H53" s="56" t="e">
        <f>(SUMIF(#REF!,"=ТО",#REF!))*0.1+(SUMIF(#REF!,"=ТО",#REF!))*0.1+(SUMIF(#REF!,"=ТО",#REF!))*0.1</f>
        <v>#REF!</v>
      </c>
      <c r="I53" s="56" t="e">
        <f>(SUMIF(#REF!,"=ТО",#REF!))*0.1+(SUMIF(#REF!,"=ТО",#REF!))*0.1+(SUMIF(#REF!,"=ТО",#REF!))*0.1</f>
        <v>#REF!</v>
      </c>
      <c r="J53" s="56" t="e">
        <f>(SUMIF(#REF!,"=ТО",#REF!))*0.1+(SUMIF(#REF!,"=ТО",#REF!))*0.1+(SUMIF(#REF!,"=ТО",#REF!))*0.1</f>
        <v>#REF!</v>
      </c>
      <c r="K53" s="56" t="e">
        <f>(SUMIF(#REF!,"=ТО",#REF!))*0.1+(SUMIF(#REF!,"=ТО",#REF!))*0.1+(SUMIF(#REF!,"=ТО",#REF!))*0.1</f>
        <v>#REF!</v>
      </c>
      <c r="L53" s="56" t="e">
        <f>(SUMIF(#REF!,"=ТО",#REF!))*0.1+(SUMIF(#REF!,"=ТО",#REF!))*0.1+(SUMIF(#REF!,"=ТО",#REF!))*0.1</f>
        <v>#REF!</v>
      </c>
      <c r="M53" s="56" t="e">
        <f>(SUMIF(#REF!,"=ТО",#REF!))*0.1+(SUMIF(#REF!,"=ТО",#REF!))*0.1+(SUMIF(#REF!,"=ТО",#REF!))*0.1</f>
        <v>#REF!</v>
      </c>
      <c r="N53" s="56" t="e">
        <f>(SUMIF(#REF!,"=ТО",#REF!))*0.1+(SUMIF(#REF!,"=ТО",#REF!))*0.1+(SUMIF(#REF!,"=ТО",#REF!))*0.1</f>
        <v>#REF!</v>
      </c>
      <c r="O53" s="56" t="e">
        <f>(SUMIF(#REF!,"=ТО",#REF!))*0.1+(SUMIF(#REF!,"=ТО",#REF!))*0.1+(SUMIF(#REF!,"=ТО",#REF!))*0.1</f>
        <v>#REF!</v>
      </c>
    </row>
    <row r="54" spans="1:15" s="41" customFormat="1" ht="15.75" customHeight="1">
      <c r="A54" s="178"/>
      <c r="B54" s="179"/>
      <c r="C54" s="55" t="s">
        <v>298</v>
      </c>
      <c r="D54" s="56" t="e">
        <f>COUNTIF(#REF!,"=ТО")+COUNTIF(#REF!,"=ТО")+COUNTIF(#REF!,"=ТО")</f>
        <v>#REF!</v>
      </c>
      <c r="E54" s="56" t="e">
        <f>COUNTIF(#REF!,"=ТО")+COUNTIF(#REF!,"=ТО")+COUNTIF(#REF!,"=ТО")</f>
        <v>#REF!</v>
      </c>
      <c r="F54" s="56" t="e">
        <f>COUNTIF(#REF!,"=ТО")+COUNTIF(#REF!,"=ТО")+COUNTIF(#REF!,"=ТО")</f>
        <v>#REF!</v>
      </c>
      <c r="G54" s="56" t="e">
        <f>COUNTIF(#REF!,"=ТО")+COUNTIF(#REF!,"=ТО")+COUNTIF(#REF!,"=ТО")</f>
        <v>#REF!</v>
      </c>
      <c r="H54" s="56" t="e">
        <f>COUNTIF(#REF!,"=ТО")+COUNTIF(#REF!,"=ТО")+COUNTIF(#REF!,"=ТО")</f>
        <v>#REF!</v>
      </c>
      <c r="I54" s="56" t="e">
        <f>COUNTIF(#REF!,"=ТО")+COUNTIF(#REF!,"=ТО")+COUNTIF(#REF!,"=ТО")</f>
        <v>#REF!</v>
      </c>
      <c r="J54" s="56" t="e">
        <f>COUNTIF(#REF!,"=ТО")+COUNTIF(#REF!,"=ТО")+COUNTIF(#REF!,"=ТО")</f>
        <v>#REF!</v>
      </c>
      <c r="K54" s="56" t="e">
        <f>COUNTIF(#REF!,"=ТО")+COUNTIF(#REF!,"=ТО")+COUNTIF(#REF!,"=ТО")</f>
        <v>#REF!</v>
      </c>
      <c r="L54" s="56" t="e">
        <f>COUNTIF(#REF!,"=ТО")+COUNTIF(#REF!,"=ТО")+COUNTIF(#REF!,"=ТО")</f>
        <v>#REF!</v>
      </c>
      <c r="M54" s="56" t="e">
        <f>COUNTIF(#REF!,"=ТО")+COUNTIF(#REF!,"=ТО")+COUNTIF(#REF!,"=ТО")</f>
        <v>#REF!</v>
      </c>
      <c r="N54" s="56" t="e">
        <f>COUNTIF(#REF!,"=ТО")+COUNTIF(#REF!,"=ТО")+COUNTIF(#REF!,"=ТО")</f>
        <v>#REF!</v>
      </c>
      <c r="O54" s="56" t="e">
        <f>COUNTIF(#REF!,"=ТО")+COUNTIF(#REF!,"=ТО")+COUNTIF(#REF!,"=ТО")</f>
        <v>#REF!</v>
      </c>
    </row>
    <row r="55" spans="1:15" s="41" customFormat="1" ht="15.75" customHeight="1">
      <c r="A55" s="158" t="s">
        <v>301</v>
      </c>
      <c r="B55" s="159"/>
      <c r="C55" s="57" t="s">
        <v>297</v>
      </c>
      <c r="D55" s="56" t="e">
        <f aca="true" t="shared" si="10" ref="D55:O55">D49+D51+D53</f>
        <v>#REF!</v>
      </c>
      <c r="E55" s="56" t="e">
        <f t="shared" si="10"/>
        <v>#REF!</v>
      </c>
      <c r="F55" s="56" t="e">
        <f t="shared" si="10"/>
        <v>#REF!</v>
      </c>
      <c r="G55" s="56" t="e">
        <f t="shared" si="10"/>
        <v>#REF!</v>
      </c>
      <c r="H55" s="56" t="e">
        <f t="shared" si="10"/>
        <v>#REF!</v>
      </c>
      <c r="I55" s="56" t="e">
        <f t="shared" si="10"/>
        <v>#REF!</v>
      </c>
      <c r="J55" s="56" t="e">
        <f t="shared" si="10"/>
        <v>#REF!</v>
      </c>
      <c r="K55" s="56" t="e">
        <f t="shared" si="10"/>
        <v>#REF!</v>
      </c>
      <c r="L55" s="56" t="e">
        <f t="shared" si="10"/>
        <v>#REF!</v>
      </c>
      <c r="M55" s="56" t="e">
        <f t="shared" si="10"/>
        <v>#REF!</v>
      </c>
      <c r="N55" s="56" t="e">
        <f t="shared" si="10"/>
        <v>#REF!</v>
      </c>
      <c r="O55" s="56" t="e">
        <f t="shared" si="10"/>
        <v>#REF!</v>
      </c>
    </row>
    <row r="56" spans="1:15" s="41" customFormat="1" ht="15.75" customHeight="1" thickBot="1">
      <c r="A56" s="160"/>
      <c r="B56" s="161"/>
      <c r="C56" s="58" t="s">
        <v>298</v>
      </c>
      <c r="D56" s="59" t="e">
        <f aca="true" t="shared" si="11" ref="D56:O56">D50+D52+D54</f>
        <v>#REF!</v>
      </c>
      <c r="E56" s="59" t="e">
        <f t="shared" si="11"/>
        <v>#REF!</v>
      </c>
      <c r="F56" s="59" t="e">
        <f t="shared" si="11"/>
        <v>#REF!</v>
      </c>
      <c r="G56" s="59" t="e">
        <f t="shared" si="11"/>
        <v>#REF!</v>
      </c>
      <c r="H56" s="59" t="e">
        <f t="shared" si="11"/>
        <v>#REF!</v>
      </c>
      <c r="I56" s="59" t="e">
        <f t="shared" si="11"/>
        <v>#REF!</v>
      </c>
      <c r="J56" s="59" t="e">
        <f t="shared" si="11"/>
        <v>#REF!</v>
      </c>
      <c r="K56" s="59" t="e">
        <f t="shared" si="11"/>
        <v>#REF!</v>
      </c>
      <c r="L56" s="59" t="e">
        <f t="shared" si="11"/>
        <v>#REF!</v>
      </c>
      <c r="M56" s="59" t="e">
        <f t="shared" si="11"/>
        <v>#REF!</v>
      </c>
      <c r="N56" s="59" t="e">
        <f t="shared" si="11"/>
        <v>#REF!</v>
      </c>
      <c r="O56" s="59" t="e">
        <f t="shared" si="11"/>
        <v>#REF!</v>
      </c>
    </row>
    <row r="57" spans="1:15" ht="21" customHeight="1" thickBot="1">
      <c r="A57" s="182" t="s">
        <v>587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1:15" s="41" customFormat="1" ht="15.75" customHeight="1">
      <c r="A58" s="185" t="s">
        <v>296</v>
      </c>
      <c r="B58" s="186"/>
      <c r="C58" s="53" t="s">
        <v>297</v>
      </c>
      <c r="D58" s="54" t="e">
        <f>SUMIF(#REF!,"=К",#REF!)</f>
        <v>#REF!</v>
      </c>
      <c r="E58" s="54" t="e">
        <f>SUMIF(#REF!,"=К",#REF!)</f>
        <v>#REF!</v>
      </c>
      <c r="F58" s="54" t="e">
        <f>SUMIF(#REF!,"=К",#REF!)</f>
        <v>#REF!</v>
      </c>
      <c r="G58" s="54" t="e">
        <f>SUMIF(#REF!,"=К",#REF!)</f>
        <v>#REF!</v>
      </c>
      <c r="H58" s="54" t="e">
        <f>SUMIF(#REF!,"=К",#REF!)</f>
        <v>#REF!</v>
      </c>
      <c r="I58" s="54" t="e">
        <f>SUMIF(#REF!,"=К",#REF!)</f>
        <v>#REF!</v>
      </c>
      <c r="J58" s="54" t="e">
        <f>SUMIF(#REF!,"=К",#REF!)</f>
        <v>#REF!</v>
      </c>
      <c r="K58" s="54" t="e">
        <f>SUMIF(#REF!,"=К",#REF!)</f>
        <v>#REF!</v>
      </c>
      <c r="L58" s="54" t="e">
        <f>SUMIF(#REF!,"=К",#REF!)</f>
        <v>#REF!</v>
      </c>
      <c r="M58" s="54" t="e">
        <f>SUMIF(#REF!,"=К",#REF!)</f>
        <v>#REF!</v>
      </c>
      <c r="N58" s="54" t="e">
        <f>SUMIF(#REF!,"=К",#REF!)</f>
        <v>#REF!</v>
      </c>
      <c r="O58" s="54" t="e">
        <f>SUMIF(#REF!,"=К",#REF!)</f>
        <v>#REF!</v>
      </c>
    </row>
    <row r="59" spans="1:15" s="41" customFormat="1" ht="15.75" customHeight="1">
      <c r="A59" s="158"/>
      <c r="B59" s="159"/>
      <c r="C59" s="55" t="s">
        <v>298</v>
      </c>
      <c r="D59" s="63" t="e">
        <f>COUNTIF(#REF!,"=К")</f>
        <v>#REF!</v>
      </c>
      <c r="E59" s="63" t="e">
        <f>COUNTIF(#REF!,"=К")</f>
        <v>#REF!</v>
      </c>
      <c r="F59" s="63" t="e">
        <f>COUNTIF(#REF!,"=К")</f>
        <v>#REF!</v>
      </c>
      <c r="G59" s="63" t="e">
        <f>COUNTIF(#REF!,"=К")</f>
        <v>#REF!</v>
      </c>
      <c r="H59" s="63" t="e">
        <f>COUNTIF(#REF!,"=К")</f>
        <v>#REF!</v>
      </c>
      <c r="I59" s="63" t="e">
        <f>COUNTIF(#REF!,"=К")</f>
        <v>#REF!</v>
      </c>
      <c r="J59" s="63" t="e">
        <f>COUNTIF(#REF!,"=К")</f>
        <v>#REF!</v>
      </c>
      <c r="K59" s="63" t="e">
        <f>COUNTIF(#REF!,"=К")</f>
        <v>#REF!</v>
      </c>
      <c r="L59" s="63" t="e">
        <f>COUNTIF(#REF!,"=К")</f>
        <v>#REF!</v>
      </c>
      <c r="M59" s="63" t="e">
        <f>COUNTIF(#REF!,"=К")</f>
        <v>#REF!</v>
      </c>
      <c r="N59" s="63" t="e">
        <f>COUNTIF(#REF!,"=К")</f>
        <v>#REF!</v>
      </c>
      <c r="O59" s="63" t="e">
        <f>COUNTIF(#REF!,"=К")</f>
        <v>#REF!</v>
      </c>
    </row>
    <row r="60" spans="1:15" s="41" customFormat="1" ht="15.75" customHeight="1">
      <c r="A60" s="174" t="s">
        <v>299</v>
      </c>
      <c r="B60" s="175"/>
      <c r="C60" s="57" t="s">
        <v>297</v>
      </c>
      <c r="D60" s="63" t="e">
        <f>SUMIF(#REF!,"=Т",#REF!)</f>
        <v>#REF!</v>
      </c>
      <c r="E60" s="63" t="e">
        <f>SUMIF(#REF!,"=Т",#REF!)</f>
        <v>#REF!</v>
      </c>
      <c r="F60" s="63" t="e">
        <f>SUMIF(#REF!,"=Т",#REF!)</f>
        <v>#REF!</v>
      </c>
      <c r="G60" s="63" t="e">
        <f>SUMIF(#REF!,"=Т",#REF!)</f>
        <v>#REF!</v>
      </c>
      <c r="H60" s="63" t="e">
        <f>SUMIF(#REF!,"=Т",#REF!)</f>
        <v>#REF!</v>
      </c>
      <c r="I60" s="63" t="e">
        <f>SUMIF(#REF!,"=Т",#REF!)</f>
        <v>#REF!</v>
      </c>
      <c r="J60" s="63" t="e">
        <f>SUMIF(#REF!,"=Т",#REF!)</f>
        <v>#REF!</v>
      </c>
      <c r="K60" s="63" t="e">
        <f>SUMIF(#REF!,"=Т",#REF!)</f>
        <v>#REF!</v>
      </c>
      <c r="L60" s="63" t="e">
        <f>SUMIF(#REF!,"=Т",#REF!)</f>
        <v>#REF!</v>
      </c>
      <c r="M60" s="63" t="e">
        <f>SUMIF(#REF!,"=Т",#REF!)</f>
        <v>#REF!</v>
      </c>
      <c r="N60" s="63" t="e">
        <f>SUMIF(#REF!,"=Т",#REF!)</f>
        <v>#REF!</v>
      </c>
      <c r="O60" s="63" t="e">
        <f>SUMIF(#REF!,"=Т",#REF!)</f>
        <v>#REF!</v>
      </c>
    </row>
    <row r="61" spans="1:15" s="41" customFormat="1" ht="15.75" customHeight="1">
      <c r="A61" s="174"/>
      <c r="B61" s="175"/>
      <c r="C61" s="55" t="s">
        <v>298</v>
      </c>
      <c r="D61" s="63" t="e">
        <f>COUNTIF(#REF!,"=Т")</f>
        <v>#REF!</v>
      </c>
      <c r="E61" s="63" t="e">
        <f>COUNTIF(#REF!,"=Т")</f>
        <v>#REF!</v>
      </c>
      <c r="F61" s="63" t="e">
        <f>COUNTIF(#REF!,"=Т")</f>
        <v>#REF!</v>
      </c>
      <c r="G61" s="63" t="e">
        <f>COUNTIF(#REF!,"=Т")</f>
        <v>#REF!</v>
      </c>
      <c r="H61" s="63" t="e">
        <f>COUNTIF(#REF!,"=Т")</f>
        <v>#REF!</v>
      </c>
      <c r="I61" s="63" t="e">
        <f>COUNTIF(#REF!,"=Т")</f>
        <v>#REF!</v>
      </c>
      <c r="J61" s="63" t="e">
        <f>COUNTIF(#REF!,"=Т")</f>
        <v>#REF!</v>
      </c>
      <c r="K61" s="63" t="e">
        <f>COUNTIF(#REF!,"=Т")</f>
        <v>#REF!</v>
      </c>
      <c r="L61" s="63" t="e">
        <f>COUNTIF(#REF!,"=Т")</f>
        <v>#REF!</v>
      </c>
      <c r="M61" s="63" t="e">
        <f>COUNTIF(#REF!,"=Т")</f>
        <v>#REF!</v>
      </c>
      <c r="N61" s="63" t="e">
        <f>COUNTIF(#REF!,"=Т")</f>
        <v>#REF!</v>
      </c>
      <c r="O61" s="63" t="e">
        <f>COUNTIF(#REF!,"=Т")</f>
        <v>#REF!</v>
      </c>
    </row>
    <row r="62" spans="1:15" s="41" customFormat="1" ht="15.75" customHeight="1">
      <c r="A62" s="176" t="s">
        <v>300</v>
      </c>
      <c r="B62" s="177"/>
      <c r="C62" s="57" t="s">
        <v>297</v>
      </c>
      <c r="D62" s="63" t="e">
        <f>(SUMIF(#REF!,"=ТО",#REF!))*0.1</f>
        <v>#REF!</v>
      </c>
      <c r="E62" s="63" t="e">
        <f>(SUMIF(#REF!,"=ТО",#REF!))*0.1</f>
        <v>#REF!</v>
      </c>
      <c r="F62" s="63" t="e">
        <f>(SUMIF(#REF!,"=ТО",#REF!))*0.1</f>
        <v>#REF!</v>
      </c>
      <c r="G62" s="63" t="e">
        <f>(SUMIF(#REF!,"=ТО",#REF!))*0.1</f>
        <v>#REF!</v>
      </c>
      <c r="H62" s="63" t="e">
        <f>(SUMIF(#REF!,"=ТО",#REF!))*0.1</f>
        <v>#REF!</v>
      </c>
      <c r="I62" s="63" t="e">
        <f>(SUMIF(#REF!,"=ТО",#REF!))*0.1</f>
        <v>#REF!</v>
      </c>
      <c r="J62" s="63" t="e">
        <f>(SUMIF(#REF!,"=ТО",#REF!))*0.1</f>
        <v>#REF!</v>
      </c>
      <c r="K62" s="63" t="e">
        <f>(SUMIF(#REF!,"=ТО",#REF!))*0.1</f>
        <v>#REF!</v>
      </c>
      <c r="L62" s="63" t="e">
        <f>(SUMIF(#REF!,"=ТО",#REF!))*0.1</f>
        <v>#REF!</v>
      </c>
      <c r="M62" s="63" t="e">
        <f>(SUMIF(#REF!,"=ТО",#REF!))*0.1</f>
        <v>#REF!</v>
      </c>
      <c r="N62" s="63" t="e">
        <f>(SUMIF(#REF!,"=ТО",#REF!))*0.1</f>
        <v>#REF!</v>
      </c>
      <c r="O62" s="63" t="e">
        <f>(SUMIF(#REF!,"=ТО",#REF!))*0.1</f>
        <v>#REF!</v>
      </c>
    </row>
    <row r="63" spans="1:15" s="41" customFormat="1" ht="15.75" customHeight="1">
      <c r="A63" s="178"/>
      <c r="B63" s="179"/>
      <c r="C63" s="55" t="s">
        <v>298</v>
      </c>
      <c r="D63" s="63" t="e">
        <f>COUNTIF(#REF!,"=ТО")</f>
        <v>#REF!</v>
      </c>
      <c r="E63" s="63" t="e">
        <f>COUNTIF(#REF!,"=ТО")</f>
        <v>#REF!</v>
      </c>
      <c r="F63" s="63" t="e">
        <f>COUNTIF(#REF!,"=ТО")</f>
        <v>#REF!</v>
      </c>
      <c r="G63" s="63" t="e">
        <f>COUNTIF(#REF!,"=ТО")</f>
        <v>#REF!</v>
      </c>
      <c r="H63" s="63" t="e">
        <f>COUNTIF(#REF!,"=ТО")</f>
        <v>#REF!</v>
      </c>
      <c r="I63" s="63" t="e">
        <f>COUNTIF(#REF!,"=ТО")</f>
        <v>#REF!</v>
      </c>
      <c r="J63" s="63" t="e">
        <f>COUNTIF(#REF!,"=ТО")</f>
        <v>#REF!</v>
      </c>
      <c r="K63" s="63" t="e">
        <f>COUNTIF(#REF!,"=ТО")</f>
        <v>#REF!</v>
      </c>
      <c r="L63" s="63" t="e">
        <f>COUNTIF(#REF!,"=ТО")</f>
        <v>#REF!</v>
      </c>
      <c r="M63" s="63" t="e">
        <f>COUNTIF(#REF!,"=ТО")</f>
        <v>#REF!</v>
      </c>
      <c r="N63" s="63" t="e">
        <f>COUNTIF(#REF!,"=ТО")</f>
        <v>#REF!</v>
      </c>
      <c r="O63" s="63" t="e">
        <f>COUNTIF(#REF!,"=ТО")</f>
        <v>#REF!</v>
      </c>
    </row>
    <row r="64" spans="1:15" s="41" customFormat="1" ht="15.75" customHeight="1">
      <c r="A64" s="158" t="s">
        <v>301</v>
      </c>
      <c r="B64" s="159"/>
      <c r="C64" s="57" t="s">
        <v>297</v>
      </c>
      <c r="D64" s="65" t="e">
        <f aca="true" t="shared" si="12" ref="D64:O64">D58+D60+D62</f>
        <v>#REF!</v>
      </c>
      <c r="E64" s="65" t="e">
        <f t="shared" si="12"/>
        <v>#REF!</v>
      </c>
      <c r="F64" s="65" t="e">
        <f t="shared" si="12"/>
        <v>#REF!</v>
      </c>
      <c r="G64" s="65" t="e">
        <f t="shared" si="12"/>
        <v>#REF!</v>
      </c>
      <c r="H64" s="65" t="e">
        <f t="shared" si="12"/>
        <v>#REF!</v>
      </c>
      <c r="I64" s="65" t="e">
        <f t="shared" si="12"/>
        <v>#REF!</v>
      </c>
      <c r="J64" s="65" t="e">
        <f t="shared" si="12"/>
        <v>#REF!</v>
      </c>
      <c r="K64" s="65" t="e">
        <f t="shared" si="12"/>
        <v>#REF!</v>
      </c>
      <c r="L64" s="65" t="e">
        <f t="shared" si="12"/>
        <v>#REF!</v>
      </c>
      <c r="M64" s="65" t="e">
        <f t="shared" si="12"/>
        <v>#REF!</v>
      </c>
      <c r="N64" s="65" t="e">
        <f t="shared" si="12"/>
        <v>#REF!</v>
      </c>
      <c r="O64" s="65" t="e">
        <f t="shared" si="12"/>
        <v>#REF!</v>
      </c>
    </row>
    <row r="65" spans="1:15" s="41" customFormat="1" ht="15.75" customHeight="1" thickBot="1">
      <c r="A65" s="160"/>
      <c r="B65" s="161"/>
      <c r="C65" s="58" t="s">
        <v>298</v>
      </c>
      <c r="D65" s="59" t="e">
        <f aca="true" t="shared" si="13" ref="D65:O65">D59+D61+D63</f>
        <v>#REF!</v>
      </c>
      <c r="E65" s="59" t="e">
        <f t="shared" si="13"/>
        <v>#REF!</v>
      </c>
      <c r="F65" s="59" t="e">
        <f t="shared" si="13"/>
        <v>#REF!</v>
      </c>
      <c r="G65" s="59" t="e">
        <f t="shared" si="13"/>
        <v>#REF!</v>
      </c>
      <c r="H65" s="59" t="e">
        <f t="shared" si="13"/>
        <v>#REF!</v>
      </c>
      <c r="I65" s="59" t="e">
        <f t="shared" si="13"/>
        <v>#REF!</v>
      </c>
      <c r="J65" s="59" t="e">
        <f t="shared" si="13"/>
        <v>#REF!</v>
      </c>
      <c r="K65" s="59" t="e">
        <f t="shared" si="13"/>
        <v>#REF!</v>
      </c>
      <c r="L65" s="59" t="e">
        <f t="shared" si="13"/>
        <v>#REF!</v>
      </c>
      <c r="M65" s="59" t="e">
        <f t="shared" si="13"/>
        <v>#REF!</v>
      </c>
      <c r="N65" s="59" t="e">
        <f t="shared" si="13"/>
        <v>#REF!</v>
      </c>
      <c r="O65" s="59" t="e">
        <f t="shared" si="13"/>
        <v>#REF!</v>
      </c>
    </row>
    <row r="66" spans="1:15" ht="21" customHeight="1" thickBot="1">
      <c r="A66" s="182" t="s">
        <v>575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/>
    </row>
    <row r="67" spans="1:15" s="41" customFormat="1" ht="15.75" customHeight="1">
      <c r="A67" s="185" t="s">
        <v>296</v>
      </c>
      <c r="B67" s="186"/>
      <c r="C67" s="53" t="s">
        <v>297</v>
      </c>
      <c r="D67" s="54" t="e">
        <f>SUMIF(#REF!,"=К",#REF!)</f>
        <v>#REF!</v>
      </c>
      <c r="E67" s="54" t="e">
        <f>SUMIF(#REF!,"=К",#REF!)</f>
        <v>#REF!</v>
      </c>
      <c r="F67" s="54" t="e">
        <f>SUMIF(#REF!,"=К",#REF!)</f>
        <v>#REF!</v>
      </c>
      <c r="G67" s="54" t="e">
        <f>SUMIF(#REF!,"=К",#REF!)</f>
        <v>#REF!</v>
      </c>
      <c r="H67" s="54" t="e">
        <f>SUMIF(#REF!,"=К",#REF!)</f>
        <v>#REF!</v>
      </c>
      <c r="I67" s="54" t="e">
        <f>SUMIF(#REF!,"=К",#REF!)</f>
        <v>#REF!</v>
      </c>
      <c r="J67" s="54" t="e">
        <f>SUMIF(#REF!,"=К",#REF!)</f>
        <v>#REF!</v>
      </c>
      <c r="K67" s="54" t="e">
        <f>SUMIF(#REF!,"=К",#REF!)</f>
        <v>#REF!</v>
      </c>
      <c r="L67" s="54" t="e">
        <f>SUMIF(#REF!,"=К",#REF!)</f>
        <v>#REF!</v>
      </c>
      <c r="M67" s="54" t="e">
        <f>SUMIF(#REF!,"=К",#REF!)</f>
        <v>#REF!</v>
      </c>
      <c r="N67" s="54" t="e">
        <f>SUMIF(#REF!,"=К",#REF!)</f>
        <v>#REF!</v>
      </c>
      <c r="O67" s="54" t="e">
        <f>SUMIF(#REF!,"=К",#REF!)</f>
        <v>#REF!</v>
      </c>
    </row>
    <row r="68" spans="1:15" s="41" customFormat="1" ht="15.75" customHeight="1">
      <c r="A68" s="158"/>
      <c r="B68" s="159"/>
      <c r="C68" s="55" t="s">
        <v>298</v>
      </c>
      <c r="D68" s="63" t="e">
        <f>COUNTIF(#REF!,"=К")</f>
        <v>#REF!</v>
      </c>
      <c r="E68" s="63" t="e">
        <f>COUNTIF(#REF!,"=К")</f>
        <v>#REF!</v>
      </c>
      <c r="F68" s="63" t="e">
        <f>COUNTIF(#REF!,"=К")</f>
        <v>#REF!</v>
      </c>
      <c r="G68" s="63" t="e">
        <f>COUNTIF(#REF!,"=К")</f>
        <v>#REF!</v>
      </c>
      <c r="H68" s="63" t="e">
        <f>COUNTIF(#REF!,"=К")</f>
        <v>#REF!</v>
      </c>
      <c r="I68" s="63" t="e">
        <f>COUNTIF(#REF!,"=К")</f>
        <v>#REF!</v>
      </c>
      <c r="J68" s="63" t="e">
        <f>COUNTIF(#REF!,"=К")</f>
        <v>#REF!</v>
      </c>
      <c r="K68" s="63" t="e">
        <f>COUNTIF(#REF!,"=К")</f>
        <v>#REF!</v>
      </c>
      <c r="L68" s="63" t="e">
        <f>COUNTIF(#REF!,"=К")</f>
        <v>#REF!</v>
      </c>
      <c r="M68" s="63" t="e">
        <f>COUNTIF(#REF!,"=К")</f>
        <v>#REF!</v>
      </c>
      <c r="N68" s="63" t="e">
        <f>COUNTIF(#REF!,"=К")</f>
        <v>#REF!</v>
      </c>
      <c r="O68" s="63" t="e">
        <f>COUNTIF(#REF!,"=К")</f>
        <v>#REF!</v>
      </c>
    </row>
    <row r="69" spans="1:15" s="41" customFormat="1" ht="15.75" customHeight="1">
      <c r="A69" s="174" t="s">
        <v>299</v>
      </c>
      <c r="B69" s="175"/>
      <c r="C69" s="57" t="s">
        <v>297</v>
      </c>
      <c r="D69" s="63" t="e">
        <f>SUMIF(#REF!,"=Т",#REF!)</f>
        <v>#REF!</v>
      </c>
      <c r="E69" s="63" t="e">
        <f>SUMIF(#REF!,"=Т",#REF!)</f>
        <v>#REF!</v>
      </c>
      <c r="F69" s="63" t="e">
        <f>SUMIF(#REF!,"=Т",#REF!)</f>
        <v>#REF!</v>
      </c>
      <c r="G69" s="63" t="e">
        <f>SUMIF(#REF!,"=Т",#REF!)</f>
        <v>#REF!</v>
      </c>
      <c r="H69" s="63" t="e">
        <f>SUMIF(#REF!,"=Т",#REF!)</f>
        <v>#REF!</v>
      </c>
      <c r="I69" s="63" t="e">
        <f>SUMIF(#REF!,"=Т",#REF!)</f>
        <v>#REF!</v>
      </c>
      <c r="J69" s="63" t="e">
        <f>SUMIF(#REF!,"=Т",#REF!)</f>
        <v>#REF!</v>
      </c>
      <c r="K69" s="63" t="e">
        <f>SUMIF(#REF!,"=Т",#REF!)</f>
        <v>#REF!</v>
      </c>
      <c r="L69" s="63" t="e">
        <f>SUMIF(#REF!,"=Т",#REF!)</f>
        <v>#REF!</v>
      </c>
      <c r="M69" s="63" t="e">
        <f>SUMIF(#REF!,"=Т",#REF!)</f>
        <v>#REF!</v>
      </c>
      <c r="N69" s="63" t="e">
        <f>SUMIF(#REF!,"=Т",#REF!)</f>
        <v>#REF!</v>
      </c>
      <c r="O69" s="63" t="e">
        <f>SUMIF(#REF!,"=Т",#REF!)</f>
        <v>#REF!</v>
      </c>
    </row>
    <row r="70" spans="1:15" s="41" customFormat="1" ht="15.75" customHeight="1">
      <c r="A70" s="174"/>
      <c r="B70" s="175"/>
      <c r="C70" s="55" t="s">
        <v>298</v>
      </c>
      <c r="D70" s="63" t="e">
        <f>COUNTIF(#REF!,"=Т")</f>
        <v>#REF!</v>
      </c>
      <c r="E70" s="63" t="e">
        <f>COUNTIF(#REF!,"=Т")</f>
        <v>#REF!</v>
      </c>
      <c r="F70" s="63" t="e">
        <f>COUNTIF(#REF!,"=Т")</f>
        <v>#REF!</v>
      </c>
      <c r="G70" s="63" t="e">
        <f>COUNTIF(#REF!,"=Т")</f>
        <v>#REF!</v>
      </c>
      <c r="H70" s="63" t="e">
        <f>COUNTIF(#REF!,"=Т")</f>
        <v>#REF!</v>
      </c>
      <c r="I70" s="63" t="e">
        <f>COUNTIF(#REF!,"=Т")</f>
        <v>#REF!</v>
      </c>
      <c r="J70" s="63" t="e">
        <f>COUNTIF(#REF!,"=Т")</f>
        <v>#REF!</v>
      </c>
      <c r="K70" s="63" t="e">
        <f>COUNTIF(#REF!,"=Т")</f>
        <v>#REF!</v>
      </c>
      <c r="L70" s="63" t="e">
        <f>COUNTIF(#REF!,"=Т")</f>
        <v>#REF!</v>
      </c>
      <c r="M70" s="63" t="e">
        <f>COUNTIF(#REF!,"=Т")</f>
        <v>#REF!</v>
      </c>
      <c r="N70" s="63" t="e">
        <f>COUNTIF(#REF!,"=Т")</f>
        <v>#REF!</v>
      </c>
      <c r="O70" s="63" t="e">
        <f>COUNTIF(#REF!,"=Т")</f>
        <v>#REF!</v>
      </c>
    </row>
    <row r="71" spans="1:15" s="41" customFormat="1" ht="15.75" customHeight="1">
      <c r="A71" s="176" t="s">
        <v>300</v>
      </c>
      <c r="B71" s="177"/>
      <c r="C71" s="57" t="s">
        <v>297</v>
      </c>
      <c r="D71" s="63" t="e">
        <f>(SUMIF(#REF!,"=ТО",#REF!))*0.1</f>
        <v>#REF!</v>
      </c>
      <c r="E71" s="63" t="e">
        <f>(SUMIF(#REF!,"=ТО",#REF!))*0.1</f>
        <v>#REF!</v>
      </c>
      <c r="F71" s="63" t="e">
        <f>(SUMIF(#REF!,"=ТО",#REF!))*0.1</f>
        <v>#REF!</v>
      </c>
      <c r="G71" s="63" t="e">
        <f>(SUMIF(#REF!,"=ТО",#REF!))*0.1</f>
        <v>#REF!</v>
      </c>
      <c r="H71" s="63" t="e">
        <f>(SUMIF(#REF!,"=ТО",#REF!))*0.1</f>
        <v>#REF!</v>
      </c>
      <c r="I71" s="63" t="e">
        <f>(SUMIF(#REF!,"=ТО",#REF!))*0.1</f>
        <v>#REF!</v>
      </c>
      <c r="J71" s="63" t="e">
        <f>(SUMIF(#REF!,"=ТО",#REF!))*0.1</f>
        <v>#REF!</v>
      </c>
      <c r="K71" s="63" t="e">
        <f>(SUMIF(#REF!,"=ТО",#REF!))*0.1</f>
        <v>#REF!</v>
      </c>
      <c r="L71" s="63" t="e">
        <f>(SUMIF(#REF!,"=ТО",#REF!))*0.1</f>
        <v>#REF!</v>
      </c>
      <c r="M71" s="63" t="e">
        <f>(SUMIF(#REF!,"=ТО",#REF!))*0.1</f>
        <v>#REF!</v>
      </c>
      <c r="N71" s="63" t="e">
        <f>(SUMIF(#REF!,"=ТО",#REF!))*0.1</f>
        <v>#REF!</v>
      </c>
      <c r="O71" s="63" t="e">
        <f>(SUMIF(#REF!,"=ТО",#REF!))*0.1</f>
        <v>#REF!</v>
      </c>
    </row>
    <row r="72" spans="1:15" s="41" customFormat="1" ht="15.75" customHeight="1">
      <c r="A72" s="178"/>
      <c r="B72" s="179"/>
      <c r="C72" s="55" t="s">
        <v>298</v>
      </c>
      <c r="D72" s="63" t="e">
        <f>COUNTIF(#REF!,"=ТО")</f>
        <v>#REF!</v>
      </c>
      <c r="E72" s="63" t="e">
        <f>COUNTIF(#REF!,"=ТО")</f>
        <v>#REF!</v>
      </c>
      <c r="F72" s="63" t="e">
        <f>COUNTIF(#REF!,"=ТО")</f>
        <v>#REF!</v>
      </c>
      <c r="G72" s="63" t="e">
        <f>COUNTIF(#REF!,"=ТО")</f>
        <v>#REF!</v>
      </c>
      <c r="H72" s="63" t="e">
        <f>COUNTIF(#REF!,"=ТО")</f>
        <v>#REF!</v>
      </c>
      <c r="I72" s="63" t="e">
        <f>COUNTIF(#REF!,"=ТО")</f>
        <v>#REF!</v>
      </c>
      <c r="J72" s="63" t="e">
        <f>COUNTIF(#REF!,"=ТО")</f>
        <v>#REF!</v>
      </c>
      <c r="K72" s="63" t="e">
        <f>COUNTIF(#REF!,"=ТО")</f>
        <v>#REF!</v>
      </c>
      <c r="L72" s="63" t="e">
        <f>COUNTIF(#REF!,"=ТО")</f>
        <v>#REF!</v>
      </c>
      <c r="M72" s="63" t="e">
        <f>COUNTIF(#REF!,"=ТО")</f>
        <v>#REF!</v>
      </c>
      <c r="N72" s="63" t="e">
        <f>COUNTIF(#REF!,"=ТО")</f>
        <v>#REF!</v>
      </c>
      <c r="O72" s="63" t="e">
        <f>COUNTIF(#REF!,"=ТО")</f>
        <v>#REF!</v>
      </c>
    </row>
    <row r="73" spans="1:15" s="41" customFormat="1" ht="15.75" customHeight="1">
      <c r="A73" s="158" t="s">
        <v>301</v>
      </c>
      <c r="B73" s="159"/>
      <c r="C73" s="57" t="s">
        <v>297</v>
      </c>
      <c r="D73" s="65" t="e">
        <f aca="true" t="shared" si="14" ref="D73:O73">D67+D69+D71</f>
        <v>#REF!</v>
      </c>
      <c r="E73" s="65" t="e">
        <f t="shared" si="14"/>
        <v>#REF!</v>
      </c>
      <c r="F73" s="65" t="e">
        <f t="shared" si="14"/>
        <v>#REF!</v>
      </c>
      <c r="G73" s="65" t="e">
        <f t="shared" si="14"/>
        <v>#REF!</v>
      </c>
      <c r="H73" s="65" t="e">
        <f t="shared" si="14"/>
        <v>#REF!</v>
      </c>
      <c r="I73" s="65" t="e">
        <f t="shared" si="14"/>
        <v>#REF!</v>
      </c>
      <c r="J73" s="65" t="e">
        <f t="shared" si="14"/>
        <v>#REF!</v>
      </c>
      <c r="K73" s="65" t="e">
        <f t="shared" si="14"/>
        <v>#REF!</v>
      </c>
      <c r="L73" s="65" t="e">
        <f t="shared" si="14"/>
        <v>#REF!</v>
      </c>
      <c r="M73" s="65" t="e">
        <f t="shared" si="14"/>
        <v>#REF!</v>
      </c>
      <c r="N73" s="65" t="e">
        <f t="shared" si="14"/>
        <v>#REF!</v>
      </c>
      <c r="O73" s="65" t="e">
        <f t="shared" si="14"/>
        <v>#REF!</v>
      </c>
    </row>
    <row r="74" spans="1:15" s="41" customFormat="1" ht="15.75" customHeight="1" thickBot="1">
      <c r="A74" s="160"/>
      <c r="B74" s="161"/>
      <c r="C74" s="58" t="s">
        <v>298</v>
      </c>
      <c r="D74" s="59" t="e">
        <f aca="true" t="shared" si="15" ref="D74:O74">D68+D70+D72</f>
        <v>#REF!</v>
      </c>
      <c r="E74" s="59" t="e">
        <f t="shared" si="15"/>
        <v>#REF!</v>
      </c>
      <c r="F74" s="59" t="e">
        <f t="shared" si="15"/>
        <v>#REF!</v>
      </c>
      <c r="G74" s="59" t="e">
        <f t="shared" si="15"/>
        <v>#REF!</v>
      </c>
      <c r="H74" s="59" t="e">
        <f t="shared" si="15"/>
        <v>#REF!</v>
      </c>
      <c r="I74" s="59" t="e">
        <f t="shared" si="15"/>
        <v>#REF!</v>
      </c>
      <c r="J74" s="59" t="e">
        <f t="shared" si="15"/>
        <v>#REF!</v>
      </c>
      <c r="K74" s="59" t="e">
        <f t="shared" si="15"/>
        <v>#REF!</v>
      </c>
      <c r="L74" s="59" t="e">
        <f t="shared" si="15"/>
        <v>#REF!</v>
      </c>
      <c r="M74" s="59" t="e">
        <f t="shared" si="15"/>
        <v>#REF!</v>
      </c>
      <c r="N74" s="59" t="e">
        <f t="shared" si="15"/>
        <v>#REF!</v>
      </c>
      <c r="O74" s="59" t="e">
        <f t="shared" si="15"/>
        <v>#REF!</v>
      </c>
    </row>
    <row r="75" spans="1:15" ht="15.75" thickBot="1">
      <c r="A75" s="162" t="s">
        <v>594</v>
      </c>
      <c r="B75" s="163"/>
      <c r="C75" s="164"/>
      <c r="D75" s="84" t="s">
        <v>284</v>
      </c>
      <c r="E75" s="84" t="s">
        <v>285</v>
      </c>
      <c r="F75" s="84" t="s">
        <v>286</v>
      </c>
      <c r="G75" s="84" t="s">
        <v>287</v>
      </c>
      <c r="H75" s="84" t="s">
        <v>288</v>
      </c>
      <c r="I75" s="84" t="s">
        <v>289</v>
      </c>
      <c r="J75" s="84" t="s">
        <v>290</v>
      </c>
      <c r="K75" s="84" t="s">
        <v>291</v>
      </c>
      <c r="L75" s="84" t="s">
        <v>292</v>
      </c>
      <c r="M75" s="84" t="s">
        <v>293</v>
      </c>
      <c r="N75" s="84" t="s">
        <v>294</v>
      </c>
      <c r="O75" s="84" t="s">
        <v>295</v>
      </c>
    </row>
    <row r="76" spans="1:15" ht="21" customHeight="1" thickBot="1">
      <c r="A76" s="182" t="s">
        <v>588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4"/>
    </row>
    <row r="77" spans="1:15" s="41" customFormat="1" ht="15.75" customHeight="1">
      <c r="A77" s="170" t="s">
        <v>296</v>
      </c>
      <c r="B77" s="171"/>
      <c r="C77" s="53" t="s">
        <v>297</v>
      </c>
      <c r="D77" s="54" t="e">
        <f>SUMIF(#REF!,"=К",#REF!)</f>
        <v>#REF!</v>
      </c>
      <c r="E77" s="54" t="e">
        <f>SUMIF(#REF!,"=К",#REF!)</f>
        <v>#REF!</v>
      </c>
      <c r="F77" s="54" t="e">
        <f>SUMIF(#REF!,"=К",#REF!)</f>
        <v>#REF!</v>
      </c>
      <c r="G77" s="54" t="e">
        <f>SUMIF(#REF!,"=К",#REF!)</f>
        <v>#REF!</v>
      </c>
      <c r="H77" s="54" t="e">
        <f>SUMIF(#REF!,"=К",#REF!)</f>
        <v>#REF!</v>
      </c>
      <c r="I77" s="54" t="e">
        <f>SUMIF(#REF!,"=К",#REF!)</f>
        <v>#REF!</v>
      </c>
      <c r="J77" s="54" t="e">
        <f>SUMIF(#REF!,"=К",#REF!)</f>
        <v>#REF!</v>
      </c>
      <c r="K77" s="54" t="e">
        <f>SUMIF(#REF!,"=К",#REF!)</f>
        <v>#REF!</v>
      </c>
      <c r="L77" s="54" t="e">
        <f>SUMIF(#REF!,"=К",#REF!)</f>
        <v>#REF!</v>
      </c>
      <c r="M77" s="54" t="e">
        <f>SUMIF(#REF!,"=К",#REF!)</f>
        <v>#REF!</v>
      </c>
      <c r="N77" s="54" t="e">
        <f>SUMIF(#REF!,"=К",#REF!)</f>
        <v>#REF!</v>
      </c>
      <c r="O77" s="54" t="e">
        <f>SUMIF(#REF!,"=К",#REF!)</f>
        <v>#REF!</v>
      </c>
    </row>
    <row r="78" spans="1:15" s="41" customFormat="1" ht="15.75" customHeight="1" thickBot="1">
      <c r="A78" s="174"/>
      <c r="B78" s="175"/>
      <c r="C78" s="55" t="s">
        <v>298</v>
      </c>
      <c r="D78" s="64" t="e">
        <f>COUNTIF(#REF!,"=К")</f>
        <v>#REF!</v>
      </c>
      <c r="E78" s="64" t="e">
        <f>COUNTIF(#REF!,"=К")</f>
        <v>#REF!</v>
      </c>
      <c r="F78" s="64" t="e">
        <f>COUNTIF(#REF!,"=К")</f>
        <v>#REF!</v>
      </c>
      <c r="G78" s="64" t="e">
        <f>COUNTIF(#REF!,"=К")</f>
        <v>#REF!</v>
      </c>
      <c r="H78" s="64" t="e">
        <f>COUNTIF(#REF!,"=К")</f>
        <v>#REF!</v>
      </c>
      <c r="I78" s="64" t="e">
        <f>COUNTIF(#REF!,"=К")</f>
        <v>#REF!</v>
      </c>
      <c r="J78" s="64" t="e">
        <f>COUNTIF(#REF!,"=К")</f>
        <v>#REF!</v>
      </c>
      <c r="K78" s="64" t="e">
        <f>COUNTIF(#REF!,"=К")</f>
        <v>#REF!</v>
      </c>
      <c r="L78" s="64" t="e">
        <f>COUNTIF(#REF!,"=К")</f>
        <v>#REF!</v>
      </c>
      <c r="M78" s="64" t="e">
        <f>COUNTIF(#REF!,"=К")</f>
        <v>#REF!</v>
      </c>
      <c r="N78" s="64" t="e">
        <f>COUNTIF(#REF!,"=К")</f>
        <v>#REF!</v>
      </c>
      <c r="O78" s="64" t="e">
        <f>COUNTIF(#REF!,"=К")</f>
        <v>#REF!</v>
      </c>
    </row>
    <row r="79" spans="1:15" s="41" customFormat="1" ht="15.75" customHeight="1">
      <c r="A79" s="170" t="s">
        <v>299</v>
      </c>
      <c r="B79" s="171"/>
      <c r="C79" s="53" t="s">
        <v>297</v>
      </c>
      <c r="D79" s="54" t="e">
        <f>SUMIF(#REF!,"=Т",#REF!)</f>
        <v>#REF!</v>
      </c>
      <c r="E79" s="54" t="e">
        <f>SUMIF(#REF!,"=Т",#REF!)</f>
        <v>#REF!</v>
      </c>
      <c r="F79" s="54" t="e">
        <f>SUMIF(#REF!,"=Т",#REF!)</f>
        <v>#REF!</v>
      </c>
      <c r="G79" s="54" t="e">
        <f>SUMIF(#REF!,"=Т",#REF!)</f>
        <v>#REF!</v>
      </c>
      <c r="H79" s="54" t="e">
        <f>SUMIF(#REF!,"=Т",#REF!)</f>
        <v>#REF!</v>
      </c>
      <c r="I79" s="54" t="e">
        <f>SUMIF(#REF!,"=Т",#REF!)</f>
        <v>#REF!</v>
      </c>
      <c r="J79" s="54" t="e">
        <f>SUMIF(#REF!,"=Т",#REF!)</f>
        <v>#REF!</v>
      </c>
      <c r="K79" s="54" t="e">
        <f>SUMIF(#REF!,"=Т",#REF!)</f>
        <v>#REF!</v>
      </c>
      <c r="L79" s="54" t="e">
        <f>SUMIF(#REF!,"=Т",#REF!)</f>
        <v>#REF!</v>
      </c>
      <c r="M79" s="54" t="e">
        <f>SUMIF(#REF!,"=Т",#REF!)</f>
        <v>#REF!</v>
      </c>
      <c r="N79" s="54" t="e">
        <f>SUMIF(#REF!,"=Т",#REF!)</f>
        <v>#REF!</v>
      </c>
      <c r="O79" s="54" t="e">
        <f>SUMIF(#REF!,"=Т",#REF!)</f>
        <v>#REF!</v>
      </c>
    </row>
    <row r="80" spans="1:15" s="41" customFormat="1" ht="15.75" customHeight="1">
      <c r="A80" s="174"/>
      <c r="B80" s="175"/>
      <c r="C80" s="55" t="s">
        <v>298</v>
      </c>
      <c r="D80" s="64" t="e">
        <f>COUNTIF(#REF!,"=Т")</f>
        <v>#REF!</v>
      </c>
      <c r="E80" s="64" t="e">
        <f>COUNTIF(#REF!,"=Т")</f>
        <v>#REF!</v>
      </c>
      <c r="F80" s="64" t="e">
        <f>COUNTIF(#REF!,"=Т")</f>
        <v>#REF!</v>
      </c>
      <c r="G80" s="64" t="e">
        <f>COUNTIF(#REF!,"=Т")</f>
        <v>#REF!</v>
      </c>
      <c r="H80" s="64" t="e">
        <f>COUNTIF(#REF!,"=Т")</f>
        <v>#REF!</v>
      </c>
      <c r="I80" s="64" t="e">
        <f>COUNTIF(#REF!,"=Т")</f>
        <v>#REF!</v>
      </c>
      <c r="J80" s="64" t="e">
        <f>COUNTIF(#REF!,"=Т")</f>
        <v>#REF!</v>
      </c>
      <c r="K80" s="64" t="e">
        <f>COUNTIF(#REF!,"=Т")</f>
        <v>#REF!</v>
      </c>
      <c r="L80" s="64" t="e">
        <f>COUNTIF(#REF!,"=Т")</f>
        <v>#REF!</v>
      </c>
      <c r="M80" s="64" t="e">
        <f>COUNTIF(#REF!,"=Т")</f>
        <v>#REF!</v>
      </c>
      <c r="N80" s="64" t="e">
        <f>COUNTIF(#REF!,"=Т")</f>
        <v>#REF!</v>
      </c>
      <c r="O80" s="64" t="e">
        <f>COUNTIF(#REF!,"=Т")</f>
        <v>#REF!</v>
      </c>
    </row>
    <row r="81" spans="1:15" s="41" customFormat="1" ht="15.75" customHeight="1">
      <c r="A81" s="176" t="s">
        <v>300</v>
      </c>
      <c r="B81" s="177"/>
      <c r="C81" s="57" t="s">
        <v>297</v>
      </c>
      <c r="D81" s="56" t="e">
        <f>(SUMIF(#REF!,"=ТО",#REF!))*0.1</f>
        <v>#REF!</v>
      </c>
      <c r="E81" s="56" t="e">
        <f>(SUMIF(#REF!,"=ТО",#REF!))*0.1</f>
        <v>#REF!</v>
      </c>
      <c r="F81" s="56" t="e">
        <f>(SUMIF(#REF!,"=ТО",#REF!))*0.1</f>
        <v>#REF!</v>
      </c>
      <c r="G81" s="56" t="e">
        <f>(SUMIF(#REF!,"=ТО",#REF!))*0.1</f>
        <v>#REF!</v>
      </c>
      <c r="H81" s="56" t="e">
        <f>(SUMIF(#REF!,"=ТО",#REF!))*0.1</f>
        <v>#REF!</v>
      </c>
      <c r="I81" s="56" t="e">
        <f>(SUMIF(#REF!,"=ТО",#REF!))*0.1</f>
        <v>#REF!</v>
      </c>
      <c r="J81" s="56" t="e">
        <f>(SUMIF(#REF!,"=ТО",#REF!))*0.1</f>
        <v>#REF!</v>
      </c>
      <c r="K81" s="56" t="e">
        <f>(SUMIF(#REF!,"=ТО",#REF!))*0.1</f>
        <v>#REF!</v>
      </c>
      <c r="L81" s="56" t="e">
        <f>(SUMIF(#REF!,"=ТО",#REF!))*0.1</f>
        <v>#REF!</v>
      </c>
      <c r="M81" s="56" t="e">
        <f>(SUMIF(#REF!,"=ТО",#REF!))*0.1</f>
        <v>#REF!</v>
      </c>
      <c r="N81" s="56" t="e">
        <f>(SUMIF(#REF!,"=ТО",#REF!))*0.1</f>
        <v>#REF!</v>
      </c>
      <c r="O81" s="56" t="e">
        <f>(SUMIF(#REF!,"=ТО",#REF!))*0.1</f>
        <v>#REF!</v>
      </c>
    </row>
    <row r="82" spans="1:15" s="41" customFormat="1" ht="15.75" customHeight="1">
      <c r="A82" s="178"/>
      <c r="B82" s="179"/>
      <c r="C82" s="55" t="s">
        <v>298</v>
      </c>
      <c r="D82" s="64" t="e">
        <f>COUNTIF(#REF!,"=ТО")</f>
        <v>#REF!</v>
      </c>
      <c r="E82" s="64" t="e">
        <f>COUNTIF(#REF!,"=ТО")</f>
        <v>#REF!</v>
      </c>
      <c r="F82" s="64" t="e">
        <f>COUNTIF(#REF!,"=ТО")</f>
        <v>#REF!</v>
      </c>
      <c r="G82" s="64" t="e">
        <f>COUNTIF(#REF!,"=ТО")</f>
        <v>#REF!</v>
      </c>
      <c r="H82" s="64" t="e">
        <f>COUNTIF(#REF!,"=ТО")</f>
        <v>#REF!</v>
      </c>
      <c r="I82" s="64" t="e">
        <f>COUNTIF(#REF!,"=ТО")</f>
        <v>#REF!</v>
      </c>
      <c r="J82" s="64" t="e">
        <f>COUNTIF(#REF!,"=ТО")</f>
        <v>#REF!</v>
      </c>
      <c r="K82" s="64" t="e">
        <f>COUNTIF(#REF!,"=ТО")</f>
        <v>#REF!</v>
      </c>
      <c r="L82" s="64" t="e">
        <f>COUNTIF(#REF!,"=ТО")</f>
        <v>#REF!</v>
      </c>
      <c r="M82" s="64" t="e">
        <f>COUNTIF(#REF!,"=ТО")</f>
        <v>#REF!</v>
      </c>
      <c r="N82" s="64" t="e">
        <f>COUNTIF(#REF!,"=ТО")</f>
        <v>#REF!</v>
      </c>
      <c r="O82" s="64" t="e">
        <f>COUNTIF(#REF!,"=ТО")</f>
        <v>#REF!</v>
      </c>
    </row>
    <row r="83" spans="1:15" s="41" customFormat="1" ht="15.75" customHeight="1">
      <c r="A83" s="158" t="s">
        <v>301</v>
      </c>
      <c r="B83" s="159"/>
      <c r="C83" s="57" t="s">
        <v>297</v>
      </c>
      <c r="D83" s="66" t="e">
        <f aca="true" t="shared" si="16" ref="D83:O83">D77+D79+D81</f>
        <v>#REF!</v>
      </c>
      <c r="E83" s="66" t="e">
        <f t="shared" si="16"/>
        <v>#REF!</v>
      </c>
      <c r="F83" s="66" t="e">
        <f t="shared" si="16"/>
        <v>#REF!</v>
      </c>
      <c r="G83" s="66" t="e">
        <f t="shared" si="16"/>
        <v>#REF!</v>
      </c>
      <c r="H83" s="66" t="e">
        <f t="shared" si="16"/>
        <v>#REF!</v>
      </c>
      <c r="I83" s="66" t="e">
        <f t="shared" si="16"/>
        <v>#REF!</v>
      </c>
      <c r="J83" s="66" t="e">
        <f t="shared" si="16"/>
        <v>#REF!</v>
      </c>
      <c r="K83" s="66" t="e">
        <f t="shared" si="16"/>
        <v>#REF!</v>
      </c>
      <c r="L83" s="66" t="e">
        <f t="shared" si="16"/>
        <v>#REF!</v>
      </c>
      <c r="M83" s="66" t="e">
        <f t="shared" si="16"/>
        <v>#REF!</v>
      </c>
      <c r="N83" s="66" t="e">
        <f t="shared" si="16"/>
        <v>#REF!</v>
      </c>
      <c r="O83" s="66" t="e">
        <f t="shared" si="16"/>
        <v>#REF!</v>
      </c>
    </row>
    <row r="84" spans="1:15" s="41" customFormat="1" ht="15.75" customHeight="1" thickBot="1">
      <c r="A84" s="160"/>
      <c r="B84" s="161"/>
      <c r="C84" s="58" t="s">
        <v>298</v>
      </c>
      <c r="D84" s="59" t="e">
        <f aca="true" t="shared" si="17" ref="D84:O84">D78+D80+D82</f>
        <v>#REF!</v>
      </c>
      <c r="E84" s="59" t="e">
        <f t="shared" si="17"/>
        <v>#REF!</v>
      </c>
      <c r="F84" s="59" t="e">
        <f t="shared" si="17"/>
        <v>#REF!</v>
      </c>
      <c r="G84" s="59" t="e">
        <f t="shared" si="17"/>
        <v>#REF!</v>
      </c>
      <c r="H84" s="59" t="e">
        <f t="shared" si="17"/>
        <v>#REF!</v>
      </c>
      <c r="I84" s="59" t="e">
        <f t="shared" si="17"/>
        <v>#REF!</v>
      </c>
      <c r="J84" s="59" t="e">
        <f t="shared" si="17"/>
        <v>#REF!</v>
      </c>
      <c r="K84" s="59" t="e">
        <f t="shared" si="17"/>
        <v>#REF!</v>
      </c>
      <c r="L84" s="59" t="e">
        <f t="shared" si="17"/>
        <v>#REF!</v>
      </c>
      <c r="M84" s="59" t="e">
        <f t="shared" si="17"/>
        <v>#REF!</v>
      </c>
      <c r="N84" s="59" t="e">
        <f t="shared" si="17"/>
        <v>#REF!</v>
      </c>
      <c r="O84" s="59" t="e">
        <f t="shared" si="17"/>
        <v>#REF!</v>
      </c>
    </row>
    <row r="85" spans="1:15" ht="21" customHeight="1" thickBot="1">
      <c r="A85" s="182" t="s">
        <v>589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4"/>
    </row>
    <row r="86" spans="1:15" s="41" customFormat="1" ht="15.75" customHeight="1">
      <c r="A86" s="170" t="s">
        <v>296</v>
      </c>
      <c r="B86" s="171"/>
      <c r="C86" s="53" t="s">
        <v>297</v>
      </c>
      <c r="D86" s="54" t="e">
        <f>SUMIF(#REF!,"=К",#REF!)</f>
        <v>#REF!</v>
      </c>
      <c r="E86" s="54" t="e">
        <f>SUMIF(#REF!,"=К",#REF!)</f>
        <v>#REF!</v>
      </c>
      <c r="F86" s="54" t="e">
        <f>SUMIF(#REF!,"=К",#REF!)</f>
        <v>#REF!</v>
      </c>
      <c r="G86" s="54" t="e">
        <f>SUMIF(#REF!,"=К",#REF!)</f>
        <v>#REF!</v>
      </c>
      <c r="H86" s="54" t="e">
        <f>SUMIF(#REF!,"=К",#REF!)</f>
        <v>#REF!</v>
      </c>
      <c r="I86" s="54" t="e">
        <f>SUMIF(#REF!,"=К",#REF!)</f>
        <v>#REF!</v>
      </c>
      <c r="J86" s="54" t="e">
        <f>SUMIF(#REF!,"=К",#REF!)</f>
        <v>#REF!</v>
      </c>
      <c r="K86" s="54" t="e">
        <f>SUMIF(#REF!,"=К",#REF!)</f>
        <v>#REF!</v>
      </c>
      <c r="L86" s="54" t="e">
        <f>SUMIF(#REF!,"=К",#REF!)</f>
        <v>#REF!</v>
      </c>
      <c r="M86" s="54" t="e">
        <f>SUMIF(#REF!,"=К",#REF!)</f>
        <v>#REF!</v>
      </c>
      <c r="N86" s="54" t="e">
        <f>SUMIF(#REF!,"=К",#REF!)</f>
        <v>#REF!</v>
      </c>
      <c r="O86" s="54" t="e">
        <f>SUMIF(#REF!,"=К",#REF!)</f>
        <v>#REF!</v>
      </c>
    </row>
    <row r="87" spans="1:16" s="41" customFormat="1" ht="15.75" customHeight="1">
      <c r="A87" s="172"/>
      <c r="B87" s="173"/>
      <c r="C87" s="67" t="s">
        <v>298</v>
      </c>
      <c r="D87" s="68" t="e">
        <f>COUNTIF(#REF!,"=К")</f>
        <v>#REF!</v>
      </c>
      <c r="E87" s="68" t="e">
        <f>COUNTIF(#REF!,"=К")</f>
        <v>#REF!</v>
      </c>
      <c r="F87" s="68" t="e">
        <f>COUNTIF(#REF!,"=К")</f>
        <v>#REF!</v>
      </c>
      <c r="G87" s="68" t="e">
        <f>COUNTIF(#REF!,"=К")</f>
        <v>#REF!</v>
      </c>
      <c r="H87" s="68" t="e">
        <f>COUNTIF(#REF!,"=К")</f>
        <v>#REF!</v>
      </c>
      <c r="I87" s="68" t="e">
        <f>COUNTIF(#REF!,"=К")</f>
        <v>#REF!</v>
      </c>
      <c r="J87" s="68" t="e">
        <f>COUNTIF(#REF!,"=К")</f>
        <v>#REF!</v>
      </c>
      <c r="K87" s="68" t="e">
        <f>COUNTIF(#REF!,"=К")</f>
        <v>#REF!</v>
      </c>
      <c r="L87" s="68" t="e">
        <f>COUNTIF(#REF!,"=К")</f>
        <v>#REF!</v>
      </c>
      <c r="M87" s="68" t="e">
        <f>COUNTIF(#REF!,"=К")</f>
        <v>#REF!</v>
      </c>
      <c r="N87" s="68" t="e">
        <f>COUNTIF(#REF!,"=К")</f>
        <v>#REF!</v>
      </c>
      <c r="O87" s="68" t="e">
        <f>COUNTIF(#REF!,"=К")</f>
        <v>#REF!</v>
      </c>
      <c r="P87" s="42"/>
    </row>
    <row r="88" spans="1:15" s="41" customFormat="1" ht="15.75" customHeight="1">
      <c r="A88" s="174" t="s">
        <v>299</v>
      </c>
      <c r="B88" s="175"/>
      <c r="C88" s="57" t="s">
        <v>297</v>
      </c>
      <c r="D88" s="56" t="e">
        <f>SUMIF(#REF!,"=Т",#REF!)</f>
        <v>#REF!</v>
      </c>
      <c r="E88" s="56" t="e">
        <f>SUMIF(#REF!,"=Т",#REF!)</f>
        <v>#REF!</v>
      </c>
      <c r="F88" s="56" t="e">
        <f>SUMIF(#REF!,"=Т",#REF!)</f>
        <v>#REF!</v>
      </c>
      <c r="G88" s="56" t="e">
        <f>SUMIF(#REF!,"=Т",#REF!)</f>
        <v>#REF!</v>
      </c>
      <c r="H88" s="56" t="e">
        <f>SUMIF(#REF!,"=Т",#REF!)</f>
        <v>#REF!</v>
      </c>
      <c r="I88" s="56" t="e">
        <f>SUMIF(#REF!,"=Т",#REF!)</f>
        <v>#REF!</v>
      </c>
      <c r="J88" s="56" t="e">
        <f>SUMIF(#REF!,"=Т",#REF!)</f>
        <v>#REF!</v>
      </c>
      <c r="K88" s="56" t="e">
        <f>SUMIF(#REF!,"=Т",#REF!)</f>
        <v>#REF!</v>
      </c>
      <c r="L88" s="56" t="e">
        <f>SUMIF(#REF!,"=Т",#REF!)</f>
        <v>#REF!</v>
      </c>
      <c r="M88" s="56" t="e">
        <f>SUMIF(#REF!,"=Т",#REF!)</f>
        <v>#REF!</v>
      </c>
      <c r="N88" s="56" t="e">
        <f>SUMIF(#REF!,"=Т",#REF!)</f>
        <v>#REF!</v>
      </c>
      <c r="O88" s="56" t="e">
        <f>SUMIF(#REF!,"=Т",#REF!)</f>
        <v>#REF!</v>
      </c>
    </row>
    <row r="89" spans="1:16" s="41" customFormat="1" ht="15.75" customHeight="1">
      <c r="A89" s="174"/>
      <c r="B89" s="175"/>
      <c r="C89" s="55" t="s">
        <v>298</v>
      </c>
      <c r="D89" s="63" t="e">
        <f>COUNTIF(#REF!,"=Т")</f>
        <v>#REF!</v>
      </c>
      <c r="E89" s="63" t="e">
        <f>COUNTIF(#REF!,"=Т")</f>
        <v>#REF!</v>
      </c>
      <c r="F89" s="63" t="e">
        <f>COUNTIF(#REF!,"=Т")</f>
        <v>#REF!</v>
      </c>
      <c r="G89" s="63" t="e">
        <f>COUNTIF(#REF!,"=Т")</f>
        <v>#REF!</v>
      </c>
      <c r="H89" s="63" t="e">
        <f>COUNTIF(#REF!,"=Т")</f>
        <v>#REF!</v>
      </c>
      <c r="I89" s="63" t="e">
        <f>COUNTIF(#REF!,"=Т")</f>
        <v>#REF!</v>
      </c>
      <c r="J89" s="63" t="e">
        <f>COUNTIF(#REF!,"=Т")</f>
        <v>#REF!</v>
      </c>
      <c r="K89" s="63" t="e">
        <f>COUNTIF(#REF!,"=Т")</f>
        <v>#REF!</v>
      </c>
      <c r="L89" s="63" t="e">
        <f>COUNTIF(#REF!,"=Т")</f>
        <v>#REF!</v>
      </c>
      <c r="M89" s="63" t="e">
        <f>COUNTIF(#REF!,"=Т")</f>
        <v>#REF!</v>
      </c>
      <c r="N89" s="63" t="e">
        <f>COUNTIF(#REF!,"=Т")</f>
        <v>#REF!</v>
      </c>
      <c r="O89" s="63" t="e">
        <f>COUNTIF(#REF!,"=Т")</f>
        <v>#REF!</v>
      </c>
      <c r="P89" s="42"/>
    </row>
    <row r="90" spans="1:15" s="41" customFormat="1" ht="15.75" customHeight="1">
      <c r="A90" s="176" t="s">
        <v>300</v>
      </c>
      <c r="B90" s="177"/>
      <c r="C90" s="57" t="s">
        <v>297</v>
      </c>
      <c r="D90" s="56" t="e">
        <f>(SUMIF(#REF!,"=ТО",#REF!))*0.1</f>
        <v>#REF!</v>
      </c>
      <c r="E90" s="56" t="e">
        <f>(SUMIF(#REF!,"=ТО",#REF!))*0.1</f>
        <v>#REF!</v>
      </c>
      <c r="F90" s="56" t="e">
        <f>(SUMIF(#REF!,"=ТО",#REF!))*0.1</f>
        <v>#REF!</v>
      </c>
      <c r="G90" s="56" t="e">
        <f>(SUMIF(#REF!,"=ТО",#REF!))*0.1</f>
        <v>#REF!</v>
      </c>
      <c r="H90" s="56" t="e">
        <f>(SUMIF(#REF!,"=ТО",#REF!))*0.1</f>
        <v>#REF!</v>
      </c>
      <c r="I90" s="56" t="e">
        <f>(SUMIF(#REF!,"=ТО",#REF!))*0.1</f>
        <v>#REF!</v>
      </c>
      <c r="J90" s="56" t="e">
        <f>(SUMIF(#REF!,"=ТО",#REF!))*0.1</f>
        <v>#REF!</v>
      </c>
      <c r="K90" s="56" t="e">
        <f>(SUMIF(#REF!,"=ТО",#REF!))*0.1</f>
        <v>#REF!</v>
      </c>
      <c r="L90" s="56" t="e">
        <f>(SUMIF(#REF!,"=ТО",#REF!))*0.1</f>
        <v>#REF!</v>
      </c>
      <c r="M90" s="56" t="e">
        <f>(SUMIF(#REF!,"=ТО",#REF!))*0.1</f>
        <v>#REF!</v>
      </c>
      <c r="N90" s="56" t="e">
        <f>(SUMIF(#REF!,"=ТО",#REF!))*0.1</f>
        <v>#REF!</v>
      </c>
      <c r="O90" s="56" t="e">
        <f>(SUMIF(#REF!,"=ТО",#REF!))*0.1</f>
        <v>#REF!</v>
      </c>
    </row>
    <row r="91" spans="1:15" s="41" customFormat="1" ht="15.75" customHeight="1">
      <c r="A91" s="178"/>
      <c r="B91" s="179"/>
      <c r="C91" s="55" t="s">
        <v>298</v>
      </c>
      <c r="D91" s="63" t="e">
        <f>COUNTIF(#REF!,"=ТО")</f>
        <v>#REF!</v>
      </c>
      <c r="E91" s="63" t="e">
        <f>COUNTIF(#REF!,"=ТО")</f>
        <v>#REF!</v>
      </c>
      <c r="F91" s="63" t="e">
        <f>COUNTIF(#REF!,"=ТО")</f>
        <v>#REF!</v>
      </c>
      <c r="G91" s="63" t="e">
        <f>COUNTIF(#REF!,"=ТО")</f>
        <v>#REF!</v>
      </c>
      <c r="H91" s="63" t="e">
        <f>COUNTIF(#REF!,"=ТО")</f>
        <v>#REF!</v>
      </c>
      <c r="I91" s="63" t="e">
        <f>COUNTIF(#REF!,"=ТО")</f>
        <v>#REF!</v>
      </c>
      <c r="J91" s="63" t="e">
        <f>COUNTIF(#REF!,"=ТО")</f>
        <v>#REF!</v>
      </c>
      <c r="K91" s="63" t="e">
        <f>COUNTIF(#REF!,"=ТО")</f>
        <v>#REF!</v>
      </c>
      <c r="L91" s="63" t="e">
        <f>COUNTIF(#REF!,"=ТО")</f>
        <v>#REF!</v>
      </c>
      <c r="M91" s="63" t="e">
        <f>COUNTIF(#REF!,"=ТО")</f>
        <v>#REF!</v>
      </c>
      <c r="N91" s="63" t="e">
        <f>COUNTIF(#REF!,"=ТО")</f>
        <v>#REF!</v>
      </c>
      <c r="O91" s="63" t="e">
        <f>COUNTIF(#REF!,"=ТО")</f>
        <v>#REF!</v>
      </c>
    </row>
    <row r="92" spans="1:15" s="41" customFormat="1" ht="15.75" customHeight="1">
      <c r="A92" s="158" t="s">
        <v>301</v>
      </c>
      <c r="B92" s="159"/>
      <c r="C92" s="57" t="s">
        <v>297</v>
      </c>
      <c r="D92" s="65" t="e">
        <f aca="true" t="shared" si="18" ref="D92:O92">D86+D88+D90</f>
        <v>#REF!</v>
      </c>
      <c r="E92" s="65" t="e">
        <f t="shared" si="18"/>
        <v>#REF!</v>
      </c>
      <c r="F92" s="65" t="e">
        <f t="shared" si="18"/>
        <v>#REF!</v>
      </c>
      <c r="G92" s="65" t="e">
        <f t="shared" si="18"/>
        <v>#REF!</v>
      </c>
      <c r="H92" s="65" t="e">
        <f t="shared" si="18"/>
        <v>#REF!</v>
      </c>
      <c r="I92" s="65" t="e">
        <f t="shared" si="18"/>
        <v>#REF!</v>
      </c>
      <c r="J92" s="65" t="e">
        <f t="shared" si="18"/>
        <v>#REF!</v>
      </c>
      <c r="K92" s="65" t="e">
        <f t="shared" si="18"/>
        <v>#REF!</v>
      </c>
      <c r="L92" s="65" t="e">
        <f t="shared" si="18"/>
        <v>#REF!</v>
      </c>
      <c r="M92" s="65" t="e">
        <f t="shared" si="18"/>
        <v>#REF!</v>
      </c>
      <c r="N92" s="65" t="e">
        <f t="shared" si="18"/>
        <v>#REF!</v>
      </c>
      <c r="O92" s="65" t="e">
        <f t="shared" si="18"/>
        <v>#REF!</v>
      </c>
    </row>
    <row r="93" spans="1:15" s="41" customFormat="1" ht="15.75" customHeight="1" thickBot="1">
      <c r="A93" s="160"/>
      <c r="B93" s="161"/>
      <c r="C93" s="58" t="s">
        <v>298</v>
      </c>
      <c r="D93" s="59" t="e">
        <f aca="true" t="shared" si="19" ref="D93:O93">D87+D89+D91</f>
        <v>#REF!</v>
      </c>
      <c r="E93" s="59" t="e">
        <f t="shared" si="19"/>
        <v>#REF!</v>
      </c>
      <c r="F93" s="59" t="e">
        <f t="shared" si="19"/>
        <v>#REF!</v>
      </c>
      <c r="G93" s="59" t="e">
        <f t="shared" si="19"/>
        <v>#REF!</v>
      </c>
      <c r="H93" s="59" t="e">
        <f t="shared" si="19"/>
        <v>#REF!</v>
      </c>
      <c r="I93" s="59" t="e">
        <f t="shared" si="19"/>
        <v>#REF!</v>
      </c>
      <c r="J93" s="59" t="e">
        <f t="shared" si="19"/>
        <v>#REF!</v>
      </c>
      <c r="K93" s="59" t="e">
        <f t="shared" si="19"/>
        <v>#REF!</v>
      </c>
      <c r="L93" s="59" t="e">
        <f t="shared" si="19"/>
        <v>#REF!</v>
      </c>
      <c r="M93" s="59" t="e">
        <f t="shared" si="19"/>
        <v>#REF!</v>
      </c>
      <c r="N93" s="59" t="e">
        <f t="shared" si="19"/>
        <v>#REF!</v>
      </c>
      <c r="O93" s="59" t="e">
        <f t="shared" si="19"/>
        <v>#REF!</v>
      </c>
    </row>
    <row r="94" spans="1:15" ht="21" customHeight="1" thickBot="1">
      <c r="A94" s="182" t="s">
        <v>591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4"/>
    </row>
    <row r="95" spans="1:15" s="41" customFormat="1" ht="15.75" customHeight="1">
      <c r="A95" s="185" t="s">
        <v>296</v>
      </c>
      <c r="B95" s="186"/>
      <c r="C95" s="53" t="s">
        <v>297</v>
      </c>
      <c r="D95" s="54" t="e">
        <f>SUMIF(#REF!,"=К",#REF!)</f>
        <v>#REF!</v>
      </c>
      <c r="E95" s="54" t="e">
        <f>SUMIF(#REF!,"=К",#REF!)</f>
        <v>#REF!</v>
      </c>
      <c r="F95" s="54" t="e">
        <f>SUMIF(#REF!,"=К",#REF!)</f>
        <v>#REF!</v>
      </c>
      <c r="G95" s="54" t="e">
        <f>SUMIF(#REF!,"=К",#REF!)</f>
        <v>#REF!</v>
      </c>
      <c r="H95" s="54" t="e">
        <f>SUMIF(#REF!,"=К",#REF!)</f>
        <v>#REF!</v>
      </c>
      <c r="I95" s="54" t="e">
        <f>SUMIF(#REF!,"=К",#REF!)</f>
        <v>#REF!</v>
      </c>
      <c r="J95" s="54" t="e">
        <f>SUMIF(#REF!,"=К",#REF!)</f>
        <v>#REF!</v>
      </c>
      <c r="K95" s="54" t="e">
        <f>SUMIF(#REF!,"=К",#REF!)</f>
        <v>#REF!</v>
      </c>
      <c r="L95" s="54" t="e">
        <f>SUMIF(#REF!,"=К",#REF!)</f>
        <v>#REF!</v>
      </c>
      <c r="M95" s="54" t="e">
        <f>SUMIF(#REF!,"=К",#REF!)</f>
        <v>#REF!</v>
      </c>
      <c r="N95" s="54" t="e">
        <f>SUMIF(#REF!,"=К",#REF!)</f>
        <v>#REF!</v>
      </c>
      <c r="O95" s="54" t="e">
        <f>SUMIF(#REF!,"=К",#REF!)</f>
        <v>#REF!</v>
      </c>
    </row>
    <row r="96" spans="1:15" s="41" customFormat="1" ht="15.75" customHeight="1">
      <c r="A96" s="158"/>
      <c r="B96" s="159"/>
      <c r="C96" s="55" t="s">
        <v>298</v>
      </c>
      <c r="D96" s="63" t="e">
        <f>COUNTIF(#REF!,"=К")</f>
        <v>#REF!</v>
      </c>
      <c r="E96" s="63" t="e">
        <f>COUNTIF(#REF!,"=К")</f>
        <v>#REF!</v>
      </c>
      <c r="F96" s="63" t="e">
        <f>COUNTIF(#REF!,"=К")</f>
        <v>#REF!</v>
      </c>
      <c r="G96" s="63" t="e">
        <f>COUNTIF(#REF!,"=К")</f>
        <v>#REF!</v>
      </c>
      <c r="H96" s="63" t="e">
        <f>COUNTIF(#REF!,"=К")</f>
        <v>#REF!</v>
      </c>
      <c r="I96" s="63" t="e">
        <f>COUNTIF(#REF!,"=К")</f>
        <v>#REF!</v>
      </c>
      <c r="J96" s="63" t="e">
        <f>COUNTIF(#REF!,"=К")</f>
        <v>#REF!</v>
      </c>
      <c r="K96" s="63" t="e">
        <f>COUNTIF(#REF!,"=К")</f>
        <v>#REF!</v>
      </c>
      <c r="L96" s="63" t="e">
        <f>COUNTIF(#REF!,"=К")</f>
        <v>#REF!</v>
      </c>
      <c r="M96" s="63" t="e">
        <f>COUNTIF(#REF!,"=К")</f>
        <v>#REF!</v>
      </c>
      <c r="N96" s="63" t="e">
        <f>COUNTIF(#REF!,"=К")</f>
        <v>#REF!</v>
      </c>
      <c r="O96" s="63" t="e">
        <f>COUNTIF(#REF!,"=К")</f>
        <v>#REF!</v>
      </c>
    </row>
    <row r="97" spans="1:15" s="41" customFormat="1" ht="15.75" customHeight="1">
      <c r="A97" s="174" t="s">
        <v>299</v>
      </c>
      <c r="B97" s="175"/>
      <c r="C97" s="57" t="s">
        <v>297</v>
      </c>
      <c r="D97" s="63" t="e">
        <f>SUMIF(#REF!,"=Т",#REF!)</f>
        <v>#REF!</v>
      </c>
      <c r="E97" s="63" t="e">
        <f>SUMIF(#REF!,"=Т",#REF!)</f>
        <v>#REF!</v>
      </c>
      <c r="F97" s="63" t="e">
        <f>SUMIF(#REF!,"=Т",#REF!)</f>
        <v>#REF!</v>
      </c>
      <c r="G97" s="63" t="e">
        <f>SUMIF(#REF!,"=Т",#REF!)</f>
        <v>#REF!</v>
      </c>
      <c r="H97" s="63" t="e">
        <f>SUMIF(#REF!,"=Т",#REF!)</f>
        <v>#REF!</v>
      </c>
      <c r="I97" s="63" t="e">
        <f>SUMIF(#REF!,"=Т",#REF!)</f>
        <v>#REF!</v>
      </c>
      <c r="J97" s="63" t="e">
        <f>SUMIF(#REF!,"=Т",#REF!)</f>
        <v>#REF!</v>
      </c>
      <c r="K97" s="63" t="e">
        <f>SUMIF(#REF!,"=Т",#REF!)</f>
        <v>#REF!</v>
      </c>
      <c r="L97" s="63" t="e">
        <f>SUMIF(#REF!,"=Т",#REF!)</f>
        <v>#REF!</v>
      </c>
      <c r="M97" s="63" t="e">
        <f>SUMIF(#REF!,"=Т",#REF!)</f>
        <v>#REF!</v>
      </c>
      <c r="N97" s="63" t="e">
        <f>SUMIF(#REF!,"=Т",#REF!)</f>
        <v>#REF!</v>
      </c>
      <c r="O97" s="63" t="e">
        <f>SUMIF(#REF!,"=Т",#REF!)</f>
        <v>#REF!</v>
      </c>
    </row>
    <row r="98" spans="1:15" s="41" customFormat="1" ht="15.75" customHeight="1">
      <c r="A98" s="174"/>
      <c r="B98" s="175"/>
      <c r="C98" s="55" t="s">
        <v>298</v>
      </c>
      <c r="D98" s="63" t="e">
        <f>COUNTIF(#REF!,"=Т")</f>
        <v>#REF!</v>
      </c>
      <c r="E98" s="63" t="e">
        <f>COUNTIF(#REF!,"=Т")</f>
        <v>#REF!</v>
      </c>
      <c r="F98" s="63" t="e">
        <f>COUNTIF(#REF!,"=Т")</f>
        <v>#REF!</v>
      </c>
      <c r="G98" s="63" t="e">
        <f>COUNTIF(#REF!,"=Т")</f>
        <v>#REF!</v>
      </c>
      <c r="H98" s="63" t="e">
        <f>COUNTIF(#REF!,"=Т")</f>
        <v>#REF!</v>
      </c>
      <c r="I98" s="63" t="e">
        <f>COUNTIF(#REF!,"=Т")</f>
        <v>#REF!</v>
      </c>
      <c r="J98" s="63" t="e">
        <f>COUNTIF(#REF!,"=Т")</f>
        <v>#REF!</v>
      </c>
      <c r="K98" s="63" t="e">
        <f>COUNTIF(#REF!,"=Т")</f>
        <v>#REF!</v>
      </c>
      <c r="L98" s="63" t="e">
        <f>COUNTIF(#REF!,"=Т")</f>
        <v>#REF!</v>
      </c>
      <c r="M98" s="63" t="e">
        <f>COUNTIF(#REF!,"=Т")</f>
        <v>#REF!</v>
      </c>
      <c r="N98" s="63" t="e">
        <f>COUNTIF(#REF!,"=Т")</f>
        <v>#REF!</v>
      </c>
      <c r="O98" s="63" t="e">
        <f>COUNTIF(#REF!,"=Т")</f>
        <v>#REF!</v>
      </c>
    </row>
    <row r="99" spans="1:15" s="41" customFormat="1" ht="15.75" customHeight="1">
      <c r="A99" s="176" t="s">
        <v>300</v>
      </c>
      <c r="B99" s="177"/>
      <c r="C99" s="57" t="s">
        <v>297</v>
      </c>
      <c r="D99" s="63" t="e">
        <f>(SUMIF(#REF!,"=ТО",#REF!))*0.1</f>
        <v>#REF!</v>
      </c>
      <c r="E99" s="63" t="e">
        <f>(SUMIF(#REF!,"=ТО",#REF!))*0.1</f>
        <v>#REF!</v>
      </c>
      <c r="F99" s="63" t="e">
        <f>(SUMIF(#REF!,"=ТО",#REF!))*0.1</f>
        <v>#REF!</v>
      </c>
      <c r="G99" s="63" t="e">
        <f>(SUMIF(#REF!,"=ТО",#REF!))*0.1</f>
        <v>#REF!</v>
      </c>
      <c r="H99" s="63" t="e">
        <f>(SUMIF(#REF!,"=ТО",#REF!))*0.1</f>
        <v>#REF!</v>
      </c>
      <c r="I99" s="63" t="e">
        <f>(SUMIF(#REF!,"=ТО",#REF!))*0.1</f>
        <v>#REF!</v>
      </c>
      <c r="J99" s="63" t="e">
        <f>(SUMIF(#REF!,"=ТО",#REF!))*0.1</f>
        <v>#REF!</v>
      </c>
      <c r="K99" s="63" t="e">
        <f>(SUMIF(#REF!,"=ТО",#REF!))*0.1</f>
        <v>#REF!</v>
      </c>
      <c r="L99" s="63" t="e">
        <f>(SUMIF(#REF!,"=ТО",#REF!))*0.1</f>
        <v>#REF!</v>
      </c>
      <c r="M99" s="63" t="e">
        <f>(SUMIF(#REF!,"=ТО",#REF!))*0.1</f>
        <v>#REF!</v>
      </c>
      <c r="N99" s="63" t="e">
        <f>(SUMIF(#REF!,"=ТО",#REF!))*0.1</f>
        <v>#REF!</v>
      </c>
      <c r="O99" s="63" t="e">
        <f>(SUMIF(#REF!,"=ТО",#REF!))*0.1</f>
        <v>#REF!</v>
      </c>
    </row>
    <row r="100" spans="1:15" s="41" customFormat="1" ht="15.75" customHeight="1">
      <c r="A100" s="178"/>
      <c r="B100" s="179"/>
      <c r="C100" s="55" t="s">
        <v>298</v>
      </c>
      <c r="D100" s="63" t="e">
        <f>COUNTIF(#REF!,"=ТО")</f>
        <v>#REF!</v>
      </c>
      <c r="E100" s="63" t="e">
        <f>COUNTIF(#REF!,"=ТО")</f>
        <v>#REF!</v>
      </c>
      <c r="F100" s="63" t="e">
        <f>COUNTIF(#REF!,"=ТО")</f>
        <v>#REF!</v>
      </c>
      <c r="G100" s="63" t="e">
        <f>COUNTIF(#REF!,"=ТО")</f>
        <v>#REF!</v>
      </c>
      <c r="H100" s="63" t="e">
        <f>COUNTIF(#REF!,"=ТО")</f>
        <v>#REF!</v>
      </c>
      <c r="I100" s="63" t="e">
        <f>COUNTIF(#REF!,"=ТО")</f>
        <v>#REF!</v>
      </c>
      <c r="J100" s="63" t="e">
        <f>COUNTIF(#REF!,"=ТО")</f>
        <v>#REF!</v>
      </c>
      <c r="K100" s="63" t="e">
        <f>COUNTIF(#REF!,"=ТО")</f>
        <v>#REF!</v>
      </c>
      <c r="L100" s="63" t="e">
        <f>COUNTIF(#REF!,"=ТО")</f>
        <v>#REF!</v>
      </c>
      <c r="M100" s="63" t="e">
        <f>COUNTIF(#REF!,"=ТО")</f>
        <v>#REF!</v>
      </c>
      <c r="N100" s="63" t="e">
        <f>COUNTIF(#REF!,"=ТО")</f>
        <v>#REF!</v>
      </c>
      <c r="O100" s="63" t="e">
        <f>COUNTIF(#REF!,"=ТО")</f>
        <v>#REF!</v>
      </c>
    </row>
    <row r="101" spans="1:15" s="41" customFormat="1" ht="15.75" customHeight="1">
      <c r="A101" s="158" t="s">
        <v>301</v>
      </c>
      <c r="B101" s="159"/>
      <c r="C101" s="57" t="s">
        <v>297</v>
      </c>
      <c r="D101" s="65" t="e">
        <f aca="true" t="shared" si="20" ref="D101:O101">D95+D97+D99</f>
        <v>#REF!</v>
      </c>
      <c r="E101" s="65" t="e">
        <f t="shared" si="20"/>
        <v>#REF!</v>
      </c>
      <c r="F101" s="65" t="e">
        <f t="shared" si="20"/>
        <v>#REF!</v>
      </c>
      <c r="G101" s="65" t="e">
        <f t="shared" si="20"/>
        <v>#REF!</v>
      </c>
      <c r="H101" s="65" t="e">
        <f t="shared" si="20"/>
        <v>#REF!</v>
      </c>
      <c r="I101" s="65" t="e">
        <f t="shared" si="20"/>
        <v>#REF!</v>
      </c>
      <c r="J101" s="65" t="e">
        <f t="shared" si="20"/>
        <v>#REF!</v>
      </c>
      <c r="K101" s="65" t="e">
        <f t="shared" si="20"/>
        <v>#REF!</v>
      </c>
      <c r="L101" s="65" t="e">
        <f t="shared" si="20"/>
        <v>#REF!</v>
      </c>
      <c r="M101" s="65" t="e">
        <f t="shared" si="20"/>
        <v>#REF!</v>
      </c>
      <c r="N101" s="65" t="e">
        <f t="shared" si="20"/>
        <v>#REF!</v>
      </c>
      <c r="O101" s="65" t="e">
        <f t="shared" si="20"/>
        <v>#REF!</v>
      </c>
    </row>
    <row r="102" spans="1:15" s="41" customFormat="1" ht="15.75" customHeight="1" thickBot="1">
      <c r="A102" s="160"/>
      <c r="B102" s="161"/>
      <c r="C102" s="58" t="s">
        <v>298</v>
      </c>
      <c r="D102" s="69" t="e">
        <f aca="true" t="shared" si="21" ref="D102:O102">D96+D98+D100</f>
        <v>#REF!</v>
      </c>
      <c r="E102" s="69" t="e">
        <f t="shared" si="21"/>
        <v>#REF!</v>
      </c>
      <c r="F102" s="69" t="e">
        <f t="shared" si="21"/>
        <v>#REF!</v>
      </c>
      <c r="G102" s="69" t="e">
        <f t="shared" si="21"/>
        <v>#REF!</v>
      </c>
      <c r="H102" s="69" t="e">
        <f t="shared" si="21"/>
        <v>#REF!</v>
      </c>
      <c r="I102" s="69" t="e">
        <f t="shared" si="21"/>
        <v>#REF!</v>
      </c>
      <c r="J102" s="69" t="e">
        <f t="shared" si="21"/>
        <v>#REF!</v>
      </c>
      <c r="K102" s="69" t="e">
        <f t="shared" si="21"/>
        <v>#REF!</v>
      </c>
      <c r="L102" s="69" t="e">
        <f t="shared" si="21"/>
        <v>#REF!</v>
      </c>
      <c r="M102" s="69" t="e">
        <f t="shared" si="21"/>
        <v>#REF!</v>
      </c>
      <c r="N102" s="69" t="e">
        <f t="shared" si="21"/>
        <v>#REF!</v>
      </c>
      <c r="O102" s="69" t="e">
        <f t="shared" si="21"/>
        <v>#REF!</v>
      </c>
    </row>
    <row r="103" spans="1:15" ht="21" customHeight="1" thickBot="1">
      <c r="A103" s="182" t="s">
        <v>576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4"/>
    </row>
    <row r="104" spans="1:15" s="41" customFormat="1" ht="15.75" customHeight="1">
      <c r="A104" s="185" t="s">
        <v>296</v>
      </c>
      <c r="B104" s="186"/>
      <c r="C104" s="53" t="s">
        <v>297</v>
      </c>
      <c r="D104" s="54" t="e">
        <f>SUMIF(#REF!,"=К",#REF!)</f>
        <v>#REF!</v>
      </c>
      <c r="E104" s="54" t="e">
        <f>SUMIF(#REF!,"=К",#REF!)</f>
        <v>#REF!</v>
      </c>
      <c r="F104" s="54" t="e">
        <f>SUMIF(#REF!,"=К",#REF!)</f>
        <v>#REF!</v>
      </c>
      <c r="G104" s="54" t="e">
        <f>SUMIF(#REF!,"=К",#REF!)</f>
        <v>#REF!</v>
      </c>
      <c r="H104" s="54" t="e">
        <f>SUMIF(#REF!,"=К",#REF!)</f>
        <v>#REF!</v>
      </c>
      <c r="I104" s="54" t="e">
        <f>SUMIF(#REF!,"=К",#REF!)</f>
        <v>#REF!</v>
      </c>
      <c r="J104" s="54" t="e">
        <f>SUMIF(#REF!,"=К",#REF!)</f>
        <v>#REF!</v>
      </c>
      <c r="K104" s="54" t="e">
        <f>SUMIF(#REF!,"=К",#REF!)</f>
        <v>#REF!</v>
      </c>
      <c r="L104" s="54" t="e">
        <f>SUMIF(#REF!,"=К",#REF!)</f>
        <v>#REF!</v>
      </c>
      <c r="M104" s="54" t="e">
        <f>SUMIF(#REF!,"=К",#REF!)</f>
        <v>#REF!</v>
      </c>
      <c r="N104" s="54" t="e">
        <f>SUMIF(#REF!,"=К",#REF!)</f>
        <v>#REF!</v>
      </c>
      <c r="O104" s="54" t="e">
        <f>SUMIF(#REF!,"=К",#REF!)</f>
        <v>#REF!</v>
      </c>
    </row>
    <row r="105" spans="1:15" s="41" customFormat="1" ht="15.75" customHeight="1">
      <c r="A105" s="158"/>
      <c r="B105" s="159"/>
      <c r="C105" s="55" t="s">
        <v>298</v>
      </c>
      <c r="D105" s="63" t="e">
        <f>COUNTIF(#REF!,"=К")</f>
        <v>#REF!</v>
      </c>
      <c r="E105" s="63" t="e">
        <f>COUNTIF(#REF!,"=К")</f>
        <v>#REF!</v>
      </c>
      <c r="F105" s="63" t="e">
        <f>COUNTIF(#REF!,"=К")</f>
        <v>#REF!</v>
      </c>
      <c r="G105" s="63" t="e">
        <f>COUNTIF(#REF!,"=К")</f>
        <v>#REF!</v>
      </c>
      <c r="H105" s="63" t="e">
        <f>COUNTIF(#REF!,"=К")</f>
        <v>#REF!</v>
      </c>
      <c r="I105" s="63" t="e">
        <f>COUNTIF(#REF!,"=К")</f>
        <v>#REF!</v>
      </c>
      <c r="J105" s="63" t="e">
        <f>COUNTIF(#REF!,"=К")</f>
        <v>#REF!</v>
      </c>
      <c r="K105" s="63" t="e">
        <f>COUNTIF(#REF!,"=К")</f>
        <v>#REF!</v>
      </c>
      <c r="L105" s="63" t="e">
        <f>COUNTIF(#REF!,"=К")</f>
        <v>#REF!</v>
      </c>
      <c r="M105" s="63" t="e">
        <f>COUNTIF(#REF!,"=К")</f>
        <v>#REF!</v>
      </c>
      <c r="N105" s="63" t="e">
        <f>COUNTIF(#REF!,"=К")</f>
        <v>#REF!</v>
      </c>
      <c r="O105" s="63" t="e">
        <f>COUNTIF(#REF!,"=К")</f>
        <v>#REF!</v>
      </c>
    </row>
    <row r="106" spans="1:15" s="41" customFormat="1" ht="15.75" customHeight="1">
      <c r="A106" s="174" t="s">
        <v>299</v>
      </c>
      <c r="B106" s="175"/>
      <c r="C106" s="57" t="s">
        <v>297</v>
      </c>
      <c r="D106" s="63" t="e">
        <f>SUMIF(#REF!,"=Т",#REF!)</f>
        <v>#REF!</v>
      </c>
      <c r="E106" s="63" t="e">
        <f>SUMIF(#REF!,"=Т",#REF!)</f>
        <v>#REF!</v>
      </c>
      <c r="F106" s="63" t="e">
        <f>SUMIF(#REF!,"=Т",#REF!)</f>
        <v>#REF!</v>
      </c>
      <c r="G106" s="63" t="e">
        <f>SUMIF(#REF!,"=Т",#REF!)</f>
        <v>#REF!</v>
      </c>
      <c r="H106" s="63" t="e">
        <f>SUMIF(#REF!,"=Т",#REF!)</f>
        <v>#REF!</v>
      </c>
      <c r="I106" s="63" t="e">
        <f>SUMIF(#REF!,"=Т",#REF!)</f>
        <v>#REF!</v>
      </c>
      <c r="J106" s="63" t="e">
        <f>SUMIF(#REF!,"=Т",#REF!)</f>
        <v>#REF!</v>
      </c>
      <c r="K106" s="63" t="e">
        <f>SUMIF(#REF!,"=Т",#REF!)</f>
        <v>#REF!</v>
      </c>
      <c r="L106" s="63" t="e">
        <f>SUMIF(#REF!,"=Т",#REF!)</f>
        <v>#REF!</v>
      </c>
      <c r="M106" s="63" t="e">
        <f>SUMIF(#REF!,"=Т",#REF!)</f>
        <v>#REF!</v>
      </c>
      <c r="N106" s="63" t="e">
        <f>SUMIF(#REF!,"=Т",#REF!)</f>
        <v>#REF!</v>
      </c>
      <c r="O106" s="63" t="e">
        <f>SUMIF(#REF!,"=Т",#REF!)</f>
        <v>#REF!</v>
      </c>
    </row>
    <row r="107" spans="1:15" s="41" customFormat="1" ht="15.75" customHeight="1">
      <c r="A107" s="174"/>
      <c r="B107" s="175"/>
      <c r="C107" s="55" t="s">
        <v>298</v>
      </c>
      <c r="D107" s="63" t="e">
        <f>COUNTIF(#REF!,"=Т")</f>
        <v>#REF!</v>
      </c>
      <c r="E107" s="63" t="e">
        <f>COUNTIF(#REF!,"=Т")</f>
        <v>#REF!</v>
      </c>
      <c r="F107" s="63" t="e">
        <f>COUNTIF(#REF!,"=Т")</f>
        <v>#REF!</v>
      </c>
      <c r="G107" s="63" t="e">
        <f>COUNTIF(#REF!,"=Т")</f>
        <v>#REF!</v>
      </c>
      <c r="H107" s="63" t="e">
        <f>COUNTIF(#REF!,"=Т")</f>
        <v>#REF!</v>
      </c>
      <c r="I107" s="63" t="e">
        <f>COUNTIF(#REF!,"=Т")</f>
        <v>#REF!</v>
      </c>
      <c r="J107" s="63" t="e">
        <f>COUNTIF(#REF!,"=Т")</f>
        <v>#REF!</v>
      </c>
      <c r="K107" s="63" t="e">
        <f>COUNTIF(#REF!,"=Т")</f>
        <v>#REF!</v>
      </c>
      <c r="L107" s="63" t="e">
        <f>COUNTIF(#REF!,"=Т")</f>
        <v>#REF!</v>
      </c>
      <c r="M107" s="63" t="e">
        <f>COUNTIF(#REF!,"=Т")</f>
        <v>#REF!</v>
      </c>
      <c r="N107" s="63" t="e">
        <f>COUNTIF(#REF!,"=Т")</f>
        <v>#REF!</v>
      </c>
      <c r="O107" s="63" t="e">
        <f>COUNTIF(#REF!,"=Т")</f>
        <v>#REF!</v>
      </c>
    </row>
    <row r="108" spans="1:15" s="41" customFormat="1" ht="15.75" customHeight="1">
      <c r="A108" s="176" t="s">
        <v>300</v>
      </c>
      <c r="B108" s="177"/>
      <c r="C108" s="57" t="s">
        <v>297</v>
      </c>
      <c r="D108" s="63" t="e">
        <f>(SUMIF(#REF!,"=ТО",#REF!))*0.1</f>
        <v>#REF!</v>
      </c>
      <c r="E108" s="63" t="e">
        <f>(SUMIF(#REF!,"=ТО",#REF!))*0.1</f>
        <v>#REF!</v>
      </c>
      <c r="F108" s="63" t="e">
        <f>(SUMIF(#REF!,"=ТО",#REF!))*0.1</f>
        <v>#REF!</v>
      </c>
      <c r="G108" s="63" t="e">
        <f>(SUMIF(#REF!,"=ТО",#REF!))*0.1</f>
        <v>#REF!</v>
      </c>
      <c r="H108" s="63" t="e">
        <f>(SUMIF(#REF!,"=ТО",#REF!))*0.1</f>
        <v>#REF!</v>
      </c>
      <c r="I108" s="63" t="e">
        <f>(SUMIF(#REF!,"=ТО",#REF!))*0.1</f>
        <v>#REF!</v>
      </c>
      <c r="J108" s="63" t="e">
        <f>(SUMIF(#REF!,"=ТО",#REF!))*0.1</f>
        <v>#REF!</v>
      </c>
      <c r="K108" s="63" t="e">
        <f>(SUMIF(#REF!,"=ТО",#REF!))*0.1</f>
        <v>#REF!</v>
      </c>
      <c r="L108" s="63" t="e">
        <f>(SUMIF(#REF!,"=ТО",#REF!))*0.1</f>
        <v>#REF!</v>
      </c>
      <c r="M108" s="63" t="e">
        <f>(SUMIF(#REF!,"=ТО",#REF!))*0.1</f>
        <v>#REF!</v>
      </c>
      <c r="N108" s="63" t="e">
        <f>(SUMIF(#REF!,"=ТО",#REF!))*0.1</f>
        <v>#REF!</v>
      </c>
      <c r="O108" s="63" t="e">
        <f>(SUMIF(#REF!,"=ТО",#REF!))*0.1</f>
        <v>#REF!</v>
      </c>
    </row>
    <row r="109" spans="1:15" s="41" customFormat="1" ht="15.75" customHeight="1">
      <c r="A109" s="178"/>
      <c r="B109" s="179"/>
      <c r="C109" s="55" t="s">
        <v>298</v>
      </c>
      <c r="D109" s="63" t="e">
        <f>COUNTIF(#REF!,"=ТО")</f>
        <v>#REF!</v>
      </c>
      <c r="E109" s="63" t="e">
        <f>COUNTIF(#REF!,"=ТО")</f>
        <v>#REF!</v>
      </c>
      <c r="F109" s="63" t="e">
        <f>COUNTIF(#REF!,"=ТО")</f>
        <v>#REF!</v>
      </c>
      <c r="G109" s="63" t="e">
        <f>COUNTIF(#REF!,"=ТО")</f>
        <v>#REF!</v>
      </c>
      <c r="H109" s="63" t="e">
        <f>COUNTIF(#REF!,"=ТО")</f>
        <v>#REF!</v>
      </c>
      <c r="I109" s="63" t="e">
        <f>COUNTIF(#REF!,"=ТО")</f>
        <v>#REF!</v>
      </c>
      <c r="J109" s="63" t="e">
        <f>COUNTIF(#REF!,"=ТО")</f>
        <v>#REF!</v>
      </c>
      <c r="K109" s="63" t="e">
        <f>COUNTIF(#REF!,"=ТО")</f>
        <v>#REF!</v>
      </c>
      <c r="L109" s="63" t="e">
        <f>COUNTIF(#REF!,"=ТО")</f>
        <v>#REF!</v>
      </c>
      <c r="M109" s="63" t="e">
        <f>COUNTIF(#REF!,"=ТО")</f>
        <v>#REF!</v>
      </c>
      <c r="N109" s="63" t="e">
        <f>COUNTIF(#REF!,"=ТО")</f>
        <v>#REF!</v>
      </c>
      <c r="O109" s="63" t="e">
        <f>COUNTIF(#REF!,"=ТО")</f>
        <v>#REF!</v>
      </c>
    </row>
    <row r="110" spans="1:15" s="41" customFormat="1" ht="15.75" customHeight="1">
      <c r="A110" s="158" t="s">
        <v>301</v>
      </c>
      <c r="B110" s="159"/>
      <c r="C110" s="57" t="s">
        <v>297</v>
      </c>
      <c r="D110" s="65" t="e">
        <f aca="true" t="shared" si="22" ref="D110:O110">D104+D106+D108</f>
        <v>#REF!</v>
      </c>
      <c r="E110" s="65" t="e">
        <f t="shared" si="22"/>
        <v>#REF!</v>
      </c>
      <c r="F110" s="65" t="e">
        <f t="shared" si="22"/>
        <v>#REF!</v>
      </c>
      <c r="G110" s="65" t="e">
        <f t="shared" si="22"/>
        <v>#REF!</v>
      </c>
      <c r="H110" s="65" t="e">
        <f t="shared" si="22"/>
        <v>#REF!</v>
      </c>
      <c r="I110" s="65" t="e">
        <f t="shared" si="22"/>
        <v>#REF!</v>
      </c>
      <c r="J110" s="65" t="e">
        <f t="shared" si="22"/>
        <v>#REF!</v>
      </c>
      <c r="K110" s="65" t="e">
        <f t="shared" si="22"/>
        <v>#REF!</v>
      </c>
      <c r="L110" s="65" t="e">
        <f t="shared" si="22"/>
        <v>#REF!</v>
      </c>
      <c r="M110" s="65" t="e">
        <f t="shared" si="22"/>
        <v>#REF!</v>
      </c>
      <c r="N110" s="65" t="e">
        <f t="shared" si="22"/>
        <v>#REF!</v>
      </c>
      <c r="O110" s="65" t="e">
        <f t="shared" si="22"/>
        <v>#REF!</v>
      </c>
    </row>
    <row r="111" spans="1:15" s="41" customFormat="1" ht="15.75" customHeight="1" thickBot="1">
      <c r="A111" s="160"/>
      <c r="B111" s="161"/>
      <c r="C111" s="58" t="s">
        <v>298</v>
      </c>
      <c r="D111" s="69" t="e">
        <f aca="true" t="shared" si="23" ref="D111:O111">D105+D107+D109</f>
        <v>#REF!</v>
      </c>
      <c r="E111" s="69" t="e">
        <f t="shared" si="23"/>
        <v>#REF!</v>
      </c>
      <c r="F111" s="69" t="e">
        <f t="shared" si="23"/>
        <v>#REF!</v>
      </c>
      <c r="G111" s="69" t="e">
        <f t="shared" si="23"/>
        <v>#REF!</v>
      </c>
      <c r="H111" s="69" t="e">
        <f t="shared" si="23"/>
        <v>#REF!</v>
      </c>
      <c r="I111" s="69" t="e">
        <f t="shared" si="23"/>
        <v>#REF!</v>
      </c>
      <c r="J111" s="69" t="e">
        <f t="shared" si="23"/>
        <v>#REF!</v>
      </c>
      <c r="K111" s="69" t="e">
        <f t="shared" si="23"/>
        <v>#REF!</v>
      </c>
      <c r="L111" s="69" t="e">
        <f t="shared" si="23"/>
        <v>#REF!</v>
      </c>
      <c r="M111" s="69" t="e">
        <f t="shared" si="23"/>
        <v>#REF!</v>
      </c>
      <c r="N111" s="69" t="e">
        <f t="shared" si="23"/>
        <v>#REF!</v>
      </c>
      <c r="O111" s="69" t="e">
        <f t="shared" si="23"/>
        <v>#REF!</v>
      </c>
    </row>
    <row r="112" spans="1:15" s="41" customFormat="1" ht="15.75" customHeight="1">
      <c r="A112" s="86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s="90" customFormat="1" ht="15.75" customHeight="1">
      <c r="A113" s="61"/>
      <c r="B113" s="61"/>
      <c r="C113" s="62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s="41" customFormat="1" ht="15.75" customHeight="1">
      <c r="A114" s="61"/>
      <c r="B114" s="61"/>
      <c r="C114" s="62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5.75" thickBot="1">
      <c r="A115" s="162" t="s">
        <v>594</v>
      </c>
      <c r="B115" s="163"/>
      <c r="C115" s="164"/>
      <c r="D115" s="84" t="s">
        <v>284</v>
      </c>
      <c r="E115" s="84" t="s">
        <v>285</v>
      </c>
      <c r="F115" s="84" t="s">
        <v>286</v>
      </c>
      <c r="G115" s="84" t="s">
        <v>287</v>
      </c>
      <c r="H115" s="84" t="s">
        <v>288</v>
      </c>
      <c r="I115" s="84" t="s">
        <v>289</v>
      </c>
      <c r="J115" s="84" t="s">
        <v>290</v>
      </c>
      <c r="K115" s="84" t="s">
        <v>291</v>
      </c>
      <c r="L115" s="84" t="s">
        <v>292</v>
      </c>
      <c r="M115" s="84" t="s">
        <v>293</v>
      </c>
      <c r="N115" s="84" t="s">
        <v>294</v>
      </c>
      <c r="O115" s="84" t="s">
        <v>295</v>
      </c>
    </row>
    <row r="116" spans="1:15" ht="21" customHeight="1" thickBot="1">
      <c r="A116" s="182" t="s">
        <v>592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4"/>
    </row>
    <row r="117" spans="1:15" s="41" customFormat="1" ht="15.75" customHeight="1">
      <c r="A117" s="185" t="s">
        <v>296</v>
      </c>
      <c r="B117" s="186"/>
      <c r="C117" s="53" t="s">
        <v>297</v>
      </c>
      <c r="D117" s="54" t="e">
        <f>SUMIF(#REF!,"=К",#REF!)</f>
        <v>#REF!</v>
      </c>
      <c r="E117" s="54" t="e">
        <f>SUMIF(#REF!,"=К",#REF!)</f>
        <v>#REF!</v>
      </c>
      <c r="F117" s="54" t="e">
        <f>SUMIF(#REF!,"=К",#REF!)</f>
        <v>#REF!</v>
      </c>
      <c r="G117" s="54" t="e">
        <f>SUMIF(#REF!,"=К",#REF!)</f>
        <v>#REF!</v>
      </c>
      <c r="H117" s="54" t="e">
        <f>SUMIF(#REF!,"=К",#REF!)</f>
        <v>#REF!</v>
      </c>
      <c r="I117" s="54" t="e">
        <f>SUMIF(#REF!,"=К",#REF!)</f>
        <v>#REF!</v>
      </c>
      <c r="J117" s="54" t="e">
        <f>SUMIF(#REF!,"=К",#REF!)</f>
        <v>#REF!</v>
      </c>
      <c r="K117" s="54" t="e">
        <f>SUMIF(#REF!,"=К",#REF!)</f>
        <v>#REF!</v>
      </c>
      <c r="L117" s="54" t="e">
        <f>SUMIF(#REF!,"=К",#REF!)</f>
        <v>#REF!</v>
      </c>
      <c r="M117" s="54" t="e">
        <f>SUMIF(#REF!,"=К",#REF!)</f>
        <v>#REF!</v>
      </c>
      <c r="N117" s="54" t="e">
        <f>SUMIF(#REF!,"=К",#REF!)</f>
        <v>#REF!</v>
      </c>
      <c r="O117" s="54" t="e">
        <f>SUMIF(#REF!,"=К",#REF!)</f>
        <v>#REF!</v>
      </c>
    </row>
    <row r="118" spans="1:15" s="41" customFormat="1" ht="15.75" customHeight="1">
      <c r="A118" s="158"/>
      <c r="B118" s="159"/>
      <c r="C118" s="55" t="s">
        <v>298</v>
      </c>
      <c r="D118" s="63" t="e">
        <f>COUNTIF(#REF!,"=К")</f>
        <v>#REF!</v>
      </c>
      <c r="E118" s="63" t="e">
        <f>COUNTIF(#REF!,"=К")</f>
        <v>#REF!</v>
      </c>
      <c r="F118" s="63" t="e">
        <f>COUNTIF(#REF!,"=К")</f>
        <v>#REF!</v>
      </c>
      <c r="G118" s="63" t="e">
        <f>COUNTIF(#REF!,"=К")</f>
        <v>#REF!</v>
      </c>
      <c r="H118" s="63" t="e">
        <f>COUNTIF(#REF!,"=К")</f>
        <v>#REF!</v>
      </c>
      <c r="I118" s="63" t="e">
        <f>COUNTIF(#REF!,"=К")</f>
        <v>#REF!</v>
      </c>
      <c r="J118" s="63" t="e">
        <f>COUNTIF(#REF!,"=К")</f>
        <v>#REF!</v>
      </c>
      <c r="K118" s="63" t="e">
        <f>COUNTIF(#REF!,"=К")</f>
        <v>#REF!</v>
      </c>
      <c r="L118" s="63" t="e">
        <f>COUNTIF(#REF!,"=К")</f>
        <v>#REF!</v>
      </c>
      <c r="M118" s="63" t="e">
        <f>COUNTIF(#REF!,"=К")</f>
        <v>#REF!</v>
      </c>
      <c r="N118" s="63" t="e">
        <f>COUNTIF(#REF!,"=К")</f>
        <v>#REF!</v>
      </c>
      <c r="O118" s="63" t="e">
        <f>COUNTIF(#REF!,"=К")</f>
        <v>#REF!</v>
      </c>
    </row>
    <row r="119" spans="1:15" s="41" customFormat="1" ht="15.75" customHeight="1">
      <c r="A119" s="174" t="s">
        <v>299</v>
      </c>
      <c r="B119" s="175"/>
      <c r="C119" s="57" t="s">
        <v>297</v>
      </c>
      <c r="D119" s="63" t="e">
        <f>SUMIF(#REF!,"=Т",#REF!)</f>
        <v>#REF!</v>
      </c>
      <c r="E119" s="63" t="e">
        <f>SUMIF(#REF!,"=Т",#REF!)</f>
        <v>#REF!</v>
      </c>
      <c r="F119" s="63" t="e">
        <f>SUMIF(#REF!,"=Т",#REF!)</f>
        <v>#REF!</v>
      </c>
      <c r="G119" s="63" t="e">
        <f>SUMIF(#REF!,"=Т",#REF!)</f>
        <v>#REF!</v>
      </c>
      <c r="H119" s="63" t="e">
        <f>SUMIF(#REF!,"=Т",#REF!)</f>
        <v>#REF!</v>
      </c>
      <c r="I119" s="63" t="e">
        <f>SUMIF(#REF!,"=Т",#REF!)</f>
        <v>#REF!</v>
      </c>
      <c r="J119" s="63" t="e">
        <f>SUMIF(#REF!,"=Т",#REF!)</f>
        <v>#REF!</v>
      </c>
      <c r="K119" s="63" t="e">
        <f>SUMIF(#REF!,"=Т",#REF!)</f>
        <v>#REF!</v>
      </c>
      <c r="L119" s="63" t="e">
        <f>SUMIF(#REF!,"=Т",#REF!)</f>
        <v>#REF!</v>
      </c>
      <c r="M119" s="63" t="e">
        <f>SUMIF(#REF!,"=Т",#REF!)</f>
        <v>#REF!</v>
      </c>
      <c r="N119" s="63" t="e">
        <f>SUMIF(#REF!,"=Т",#REF!)</f>
        <v>#REF!</v>
      </c>
      <c r="O119" s="63" t="e">
        <f>SUMIF(#REF!,"=Т",#REF!)</f>
        <v>#REF!</v>
      </c>
    </row>
    <row r="120" spans="1:15" s="41" customFormat="1" ht="15.75" customHeight="1">
      <c r="A120" s="174"/>
      <c r="B120" s="175"/>
      <c r="C120" s="55" t="s">
        <v>298</v>
      </c>
      <c r="D120" s="63" t="e">
        <f>COUNTIF(#REF!,"=Т")</f>
        <v>#REF!</v>
      </c>
      <c r="E120" s="63" t="e">
        <f>COUNTIF(#REF!,"=Т")</f>
        <v>#REF!</v>
      </c>
      <c r="F120" s="63" t="e">
        <f>COUNTIF(#REF!,"=Т")</f>
        <v>#REF!</v>
      </c>
      <c r="G120" s="63" t="e">
        <f>COUNTIF(#REF!,"=Т")</f>
        <v>#REF!</v>
      </c>
      <c r="H120" s="63" t="e">
        <f>COUNTIF(#REF!,"=Т")</f>
        <v>#REF!</v>
      </c>
      <c r="I120" s="63" t="e">
        <f>COUNTIF(#REF!,"=Т")</f>
        <v>#REF!</v>
      </c>
      <c r="J120" s="63" t="e">
        <f>COUNTIF(#REF!,"=Т")</f>
        <v>#REF!</v>
      </c>
      <c r="K120" s="63" t="e">
        <f>COUNTIF(#REF!,"=Т")</f>
        <v>#REF!</v>
      </c>
      <c r="L120" s="63" t="e">
        <f>COUNTIF(#REF!,"=Т")</f>
        <v>#REF!</v>
      </c>
      <c r="M120" s="63" t="e">
        <f>COUNTIF(#REF!,"=Т")</f>
        <v>#REF!</v>
      </c>
      <c r="N120" s="63" t="e">
        <f>COUNTIF(#REF!,"=Т")</f>
        <v>#REF!</v>
      </c>
      <c r="O120" s="63" t="e">
        <f>COUNTIF(#REF!,"=Т")</f>
        <v>#REF!</v>
      </c>
    </row>
    <row r="121" spans="1:15" s="41" customFormat="1" ht="15.75" customHeight="1">
      <c r="A121" s="176" t="s">
        <v>300</v>
      </c>
      <c r="B121" s="177"/>
      <c r="C121" s="57" t="s">
        <v>297</v>
      </c>
      <c r="D121" s="63" t="e">
        <f>(SUMIF(#REF!,"=ТО",#REF!))*0.1</f>
        <v>#REF!</v>
      </c>
      <c r="E121" s="63" t="e">
        <f>(SUMIF(#REF!,"=ТО",#REF!))*0.1</f>
        <v>#REF!</v>
      </c>
      <c r="F121" s="63" t="e">
        <f>(SUMIF(#REF!,"=ТО",#REF!))*0.1</f>
        <v>#REF!</v>
      </c>
      <c r="G121" s="63" t="e">
        <f>(SUMIF(#REF!,"=ТО",#REF!))*0.1</f>
        <v>#REF!</v>
      </c>
      <c r="H121" s="63" t="e">
        <f>(SUMIF(#REF!,"=ТО",#REF!))*0.1</f>
        <v>#REF!</v>
      </c>
      <c r="I121" s="63" t="e">
        <f>(SUMIF(#REF!,"=ТО",#REF!))*0.1</f>
        <v>#REF!</v>
      </c>
      <c r="J121" s="63" t="e">
        <f>(SUMIF(#REF!,"=ТО",#REF!))*0.1</f>
        <v>#REF!</v>
      </c>
      <c r="K121" s="63" t="e">
        <f>(SUMIF(#REF!,"=ТО",#REF!))*0.1</f>
        <v>#REF!</v>
      </c>
      <c r="L121" s="63" t="e">
        <f>(SUMIF(#REF!,"=ТО",#REF!))*0.1</f>
        <v>#REF!</v>
      </c>
      <c r="M121" s="63" t="e">
        <f>(SUMIF(#REF!,"=ТО",#REF!))*0.1</f>
        <v>#REF!</v>
      </c>
      <c r="N121" s="63" t="e">
        <f>(SUMIF(#REF!,"=ТО",#REF!))*0.1</f>
        <v>#REF!</v>
      </c>
      <c r="O121" s="63" t="e">
        <f>(SUMIF(#REF!,"=ТО",#REF!))*0.1</f>
        <v>#REF!</v>
      </c>
    </row>
    <row r="122" spans="1:15" s="41" customFormat="1" ht="15.75" customHeight="1">
      <c r="A122" s="178"/>
      <c r="B122" s="179"/>
      <c r="C122" s="55" t="s">
        <v>298</v>
      </c>
      <c r="D122" s="63" t="e">
        <f>COUNTIF(#REF!,"=ТО")</f>
        <v>#REF!</v>
      </c>
      <c r="E122" s="63" t="e">
        <f>COUNTIF(#REF!,"=ТО")</f>
        <v>#REF!</v>
      </c>
      <c r="F122" s="63" t="e">
        <f>COUNTIF(#REF!,"=ТО")</f>
        <v>#REF!</v>
      </c>
      <c r="G122" s="63" t="e">
        <f>COUNTIF(#REF!,"=ТО")</f>
        <v>#REF!</v>
      </c>
      <c r="H122" s="63" t="e">
        <f>COUNTIF(#REF!,"=ТО")</f>
        <v>#REF!</v>
      </c>
      <c r="I122" s="63" t="e">
        <f>COUNTIF(#REF!,"=ТО")</f>
        <v>#REF!</v>
      </c>
      <c r="J122" s="63" t="e">
        <f>COUNTIF(#REF!,"=ТО")</f>
        <v>#REF!</v>
      </c>
      <c r="K122" s="63" t="e">
        <f>COUNTIF(#REF!,"=ТО")</f>
        <v>#REF!</v>
      </c>
      <c r="L122" s="63" t="e">
        <f>COUNTIF(#REF!,"=ТО")</f>
        <v>#REF!</v>
      </c>
      <c r="M122" s="63" t="e">
        <f>COUNTIF(#REF!,"=ТО")</f>
        <v>#REF!</v>
      </c>
      <c r="N122" s="63" t="e">
        <f>COUNTIF(#REF!,"=ТО")</f>
        <v>#REF!</v>
      </c>
      <c r="O122" s="63" t="e">
        <f>COUNTIF(#REF!,"=ТО")</f>
        <v>#REF!</v>
      </c>
    </row>
    <row r="123" spans="1:15" s="41" customFormat="1" ht="15.75" customHeight="1">
      <c r="A123" s="158" t="s">
        <v>301</v>
      </c>
      <c r="B123" s="159"/>
      <c r="C123" s="57" t="s">
        <v>297</v>
      </c>
      <c r="D123" s="70" t="e">
        <f aca="true" t="shared" si="24" ref="D123:O123">D117+D119+D121</f>
        <v>#REF!</v>
      </c>
      <c r="E123" s="70" t="e">
        <f t="shared" si="24"/>
        <v>#REF!</v>
      </c>
      <c r="F123" s="70" t="e">
        <f t="shared" si="24"/>
        <v>#REF!</v>
      </c>
      <c r="G123" s="70" t="e">
        <f t="shared" si="24"/>
        <v>#REF!</v>
      </c>
      <c r="H123" s="70" t="e">
        <f t="shared" si="24"/>
        <v>#REF!</v>
      </c>
      <c r="I123" s="70" t="e">
        <f t="shared" si="24"/>
        <v>#REF!</v>
      </c>
      <c r="J123" s="70" t="e">
        <f t="shared" si="24"/>
        <v>#REF!</v>
      </c>
      <c r="K123" s="70" t="e">
        <f t="shared" si="24"/>
        <v>#REF!</v>
      </c>
      <c r="L123" s="70" t="e">
        <f t="shared" si="24"/>
        <v>#REF!</v>
      </c>
      <c r="M123" s="70" t="e">
        <f t="shared" si="24"/>
        <v>#REF!</v>
      </c>
      <c r="N123" s="70" t="e">
        <f t="shared" si="24"/>
        <v>#REF!</v>
      </c>
      <c r="O123" s="70" t="e">
        <f t="shared" si="24"/>
        <v>#REF!</v>
      </c>
    </row>
    <row r="124" spans="1:15" s="41" customFormat="1" ht="15.75" customHeight="1" thickBot="1">
      <c r="A124" s="160"/>
      <c r="B124" s="161"/>
      <c r="C124" s="58" t="s">
        <v>298</v>
      </c>
      <c r="D124" s="59" t="e">
        <f aca="true" t="shared" si="25" ref="D124:O124">D118+D120+D122</f>
        <v>#REF!</v>
      </c>
      <c r="E124" s="59" t="e">
        <f t="shared" si="25"/>
        <v>#REF!</v>
      </c>
      <c r="F124" s="59" t="e">
        <f t="shared" si="25"/>
        <v>#REF!</v>
      </c>
      <c r="G124" s="59" t="e">
        <f t="shared" si="25"/>
        <v>#REF!</v>
      </c>
      <c r="H124" s="59" t="e">
        <f t="shared" si="25"/>
        <v>#REF!</v>
      </c>
      <c r="I124" s="59" t="e">
        <f t="shared" si="25"/>
        <v>#REF!</v>
      </c>
      <c r="J124" s="59" t="e">
        <f t="shared" si="25"/>
        <v>#REF!</v>
      </c>
      <c r="K124" s="59" t="e">
        <f t="shared" si="25"/>
        <v>#REF!</v>
      </c>
      <c r="L124" s="59" t="e">
        <f t="shared" si="25"/>
        <v>#REF!</v>
      </c>
      <c r="M124" s="59" t="e">
        <f t="shared" si="25"/>
        <v>#REF!</v>
      </c>
      <c r="N124" s="59" t="e">
        <f t="shared" si="25"/>
        <v>#REF!</v>
      </c>
      <c r="O124" s="59" t="e">
        <f t="shared" si="25"/>
        <v>#REF!</v>
      </c>
    </row>
    <row r="125" spans="1:15" ht="15.75" thickBot="1">
      <c r="A125" s="162" t="s">
        <v>594</v>
      </c>
      <c r="B125" s="163"/>
      <c r="C125" s="164"/>
      <c r="D125" s="84" t="s">
        <v>284</v>
      </c>
      <c r="E125" s="84" t="s">
        <v>285</v>
      </c>
      <c r="F125" s="84" t="s">
        <v>286</v>
      </c>
      <c r="G125" s="84" t="s">
        <v>287</v>
      </c>
      <c r="H125" s="84" t="s">
        <v>288</v>
      </c>
      <c r="I125" s="84" t="s">
        <v>289</v>
      </c>
      <c r="J125" s="84" t="s">
        <v>290</v>
      </c>
      <c r="K125" s="84" t="s">
        <v>291</v>
      </c>
      <c r="L125" s="84" t="s">
        <v>292</v>
      </c>
      <c r="M125" s="84" t="s">
        <v>293</v>
      </c>
      <c r="N125" s="84" t="s">
        <v>294</v>
      </c>
      <c r="O125" s="84" t="s">
        <v>295</v>
      </c>
    </row>
    <row r="126" spans="1:15" ht="21" customHeight="1" thickBot="1">
      <c r="A126" s="182" t="s">
        <v>593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4"/>
    </row>
    <row r="127" spans="1:15" s="41" customFormat="1" ht="15.75" customHeight="1">
      <c r="A127" s="170" t="s">
        <v>296</v>
      </c>
      <c r="B127" s="171"/>
      <c r="C127" s="53" t="s">
        <v>297</v>
      </c>
      <c r="D127" s="54" t="e">
        <f>SUMIF(#REF!,"=К",#REF!)</f>
        <v>#REF!</v>
      </c>
      <c r="E127" s="54" t="e">
        <f>SUMIF(#REF!,"=К",#REF!)</f>
        <v>#REF!</v>
      </c>
      <c r="F127" s="54" t="e">
        <f>SUMIF(#REF!,"=К",#REF!)</f>
        <v>#REF!</v>
      </c>
      <c r="G127" s="54" t="e">
        <f>SUMIF(#REF!,"=К",#REF!)</f>
        <v>#REF!</v>
      </c>
      <c r="H127" s="54" t="e">
        <f>SUMIF(#REF!,"=К",#REF!)</f>
        <v>#REF!</v>
      </c>
      <c r="I127" s="54" t="e">
        <f>SUMIF(#REF!,"=К",#REF!)</f>
        <v>#REF!</v>
      </c>
      <c r="J127" s="54" t="e">
        <f>SUMIF(#REF!,"=К",#REF!)</f>
        <v>#REF!</v>
      </c>
      <c r="K127" s="54" t="e">
        <f>SUMIF(#REF!,"=К",#REF!)</f>
        <v>#REF!</v>
      </c>
      <c r="L127" s="54" t="e">
        <f>SUMIF(#REF!,"=К",#REF!)</f>
        <v>#REF!</v>
      </c>
      <c r="M127" s="54" t="e">
        <f>SUMIF(#REF!,"=К",#REF!)</f>
        <v>#REF!</v>
      </c>
      <c r="N127" s="54" t="e">
        <f>SUMIF(#REF!,"=К",#REF!)</f>
        <v>#REF!</v>
      </c>
      <c r="O127" s="54" t="e">
        <f>SUMIF(#REF!,"=К",#REF!)</f>
        <v>#REF!</v>
      </c>
    </row>
    <row r="128" spans="1:15" s="41" customFormat="1" ht="15.75" customHeight="1">
      <c r="A128" s="172"/>
      <c r="B128" s="173"/>
      <c r="C128" s="67" t="s">
        <v>298</v>
      </c>
      <c r="D128" s="64" t="e">
        <f>COUNTIF(#REF!,"=К")</f>
        <v>#REF!</v>
      </c>
      <c r="E128" s="64" t="e">
        <f>COUNTIF(#REF!,"=К")</f>
        <v>#REF!</v>
      </c>
      <c r="F128" s="64" t="e">
        <f>COUNTIF(#REF!,"=К")</f>
        <v>#REF!</v>
      </c>
      <c r="G128" s="64" t="e">
        <f>COUNTIF(#REF!,"=К")</f>
        <v>#REF!</v>
      </c>
      <c r="H128" s="64" t="e">
        <f>COUNTIF(#REF!,"=К")</f>
        <v>#REF!</v>
      </c>
      <c r="I128" s="64" t="e">
        <f>COUNTIF(#REF!,"=К")</f>
        <v>#REF!</v>
      </c>
      <c r="J128" s="64" t="e">
        <f>COUNTIF(#REF!,"=К")</f>
        <v>#REF!</v>
      </c>
      <c r="K128" s="64" t="e">
        <f>COUNTIF(#REF!,"=К")</f>
        <v>#REF!</v>
      </c>
      <c r="L128" s="64" t="e">
        <f>COUNTIF(#REF!,"=К")</f>
        <v>#REF!</v>
      </c>
      <c r="M128" s="64" t="e">
        <f>COUNTIF(#REF!,"=К")</f>
        <v>#REF!</v>
      </c>
      <c r="N128" s="64" t="e">
        <f>COUNTIF(#REF!,"=К")</f>
        <v>#REF!</v>
      </c>
      <c r="O128" s="64" t="e">
        <f>COUNTIF(#REF!,"=К")</f>
        <v>#REF!</v>
      </c>
    </row>
    <row r="129" spans="1:15" s="41" customFormat="1" ht="15.75" customHeight="1">
      <c r="A129" s="174" t="s">
        <v>299</v>
      </c>
      <c r="B129" s="175"/>
      <c r="C129" s="57" t="s">
        <v>297</v>
      </c>
      <c r="D129" s="56" t="e">
        <f>SUMIF(#REF!,"=Т",#REF!)</f>
        <v>#REF!</v>
      </c>
      <c r="E129" s="56" t="e">
        <f>SUMIF(#REF!,"=Т",#REF!)</f>
        <v>#REF!</v>
      </c>
      <c r="F129" s="56" t="e">
        <f>SUMIF(#REF!,"=Т",#REF!)</f>
        <v>#REF!</v>
      </c>
      <c r="G129" s="56" t="e">
        <f>SUMIF(#REF!,"=Т",#REF!)</f>
        <v>#REF!</v>
      </c>
      <c r="H129" s="56" t="e">
        <f>SUMIF(#REF!,"=Т",#REF!)</f>
        <v>#REF!</v>
      </c>
      <c r="I129" s="56" t="e">
        <f>SUMIF(#REF!,"=Т",#REF!)</f>
        <v>#REF!</v>
      </c>
      <c r="J129" s="56" t="e">
        <f>SUMIF(#REF!,"=Т",#REF!)</f>
        <v>#REF!</v>
      </c>
      <c r="K129" s="56" t="e">
        <f>SUMIF(#REF!,"=Т",#REF!)</f>
        <v>#REF!</v>
      </c>
      <c r="L129" s="56" t="e">
        <f>SUMIF(#REF!,"=Т",#REF!)</f>
        <v>#REF!</v>
      </c>
      <c r="M129" s="56" t="e">
        <f>SUMIF(#REF!,"=Т",#REF!)</f>
        <v>#REF!</v>
      </c>
      <c r="N129" s="56" t="e">
        <f>SUMIF(#REF!,"=Т",#REF!)</f>
        <v>#REF!</v>
      </c>
      <c r="O129" s="56" t="e">
        <f>SUMIF(#REF!,"=Т",#REF!)</f>
        <v>#REF!</v>
      </c>
    </row>
    <row r="130" spans="1:15" s="41" customFormat="1" ht="15.75" customHeight="1">
      <c r="A130" s="174"/>
      <c r="B130" s="175"/>
      <c r="C130" s="55" t="s">
        <v>298</v>
      </c>
      <c r="D130" s="56" t="e">
        <f>COUNTIF(#REF!,"=Т")</f>
        <v>#REF!</v>
      </c>
      <c r="E130" s="56" t="e">
        <f>COUNTIF(#REF!,"=Т")</f>
        <v>#REF!</v>
      </c>
      <c r="F130" s="56" t="e">
        <f>COUNTIF(#REF!,"=Т")</f>
        <v>#REF!</v>
      </c>
      <c r="G130" s="56" t="e">
        <f>COUNTIF(#REF!,"=Т")</f>
        <v>#REF!</v>
      </c>
      <c r="H130" s="56" t="e">
        <f>COUNTIF(#REF!,"=Т")</f>
        <v>#REF!</v>
      </c>
      <c r="I130" s="56" t="e">
        <f>COUNTIF(#REF!,"=Т")</f>
        <v>#REF!</v>
      </c>
      <c r="J130" s="56" t="e">
        <f>COUNTIF(#REF!,"=Т")</f>
        <v>#REF!</v>
      </c>
      <c r="K130" s="56" t="e">
        <f>COUNTIF(#REF!,"=Т")</f>
        <v>#REF!</v>
      </c>
      <c r="L130" s="56" t="e">
        <f>COUNTIF(#REF!,"=Т")</f>
        <v>#REF!</v>
      </c>
      <c r="M130" s="56" t="e">
        <f>COUNTIF(#REF!,"=Т")</f>
        <v>#REF!</v>
      </c>
      <c r="N130" s="56" t="e">
        <f>COUNTIF(#REF!,"=Т")</f>
        <v>#REF!</v>
      </c>
      <c r="O130" s="56" t="e">
        <f>COUNTIF(#REF!,"=Т")</f>
        <v>#REF!</v>
      </c>
    </row>
    <row r="131" spans="1:15" s="41" customFormat="1" ht="15.75" customHeight="1">
      <c r="A131" s="176" t="s">
        <v>300</v>
      </c>
      <c r="B131" s="177"/>
      <c r="C131" s="57" t="s">
        <v>297</v>
      </c>
      <c r="D131" s="56" t="e">
        <f>(SUMIF(#REF!,"=ТО",#REF!))*0.1</f>
        <v>#REF!</v>
      </c>
      <c r="E131" s="56" t="e">
        <f>(SUMIF(#REF!,"=ТО",#REF!))*0.1</f>
        <v>#REF!</v>
      </c>
      <c r="F131" s="56" t="e">
        <f>(SUMIF(#REF!,"=ТО",#REF!))*0.1</f>
        <v>#REF!</v>
      </c>
      <c r="G131" s="56" t="e">
        <f>(SUMIF(#REF!,"=ТО",#REF!))*0.1</f>
        <v>#REF!</v>
      </c>
      <c r="H131" s="56" t="e">
        <f>(SUMIF(#REF!,"=ТО",#REF!))*0.1</f>
        <v>#REF!</v>
      </c>
      <c r="I131" s="56" t="e">
        <f>(SUMIF(#REF!,"=ТО",#REF!))*0.1</f>
        <v>#REF!</v>
      </c>
      <c r="J131" s="56" t="e">
        <f>(SUMIF(#REF!,"=ТО",#REF!))*0.1</f>
        <v>#REF!</v>
      </c>
      <c r="K131" s="56" t="e">
        <f>(SUMIF(#REF!,"=ТО",#REF!))*0.1</f>
        <v>#REF!</v>
      </c>
      <c r="L131" s="56" t="e">
        <f>(SUMIF(#REF!,"=ТО",#REF!))*0.1</f>
        <v>#REF!</v>
      </c>
      <c r="M131" s="56" t="e">
        <f>(SUMIF(#REF!,"=ТО",#REF!))*0.1</f>
        <v>#REF!</v>
      </c>
      <c r="N131" s="56" t="e">
        <f>(SUMIF(#REF!,"=ТО",#REF!))*0.1</f>
        <v>#REF!</v>
      </c>
      <c r="O131" s="56" t="e">
        <f>(SUMIF(#REF!,"=ТО",#REF!))*0.1</f>
        <v>#REF!</v>
      </c>
    </row>
    <row r="132" spans="1:15" s="41" customFormat="1" ht="15.75" customHeight="1">
      <c r="A132" s="178"/>
      <c r="B132" s="179"/>
      <c r="C132" s="55" t="s">
        <v>298</v>
      </c>
      <c r="D132" s="56" t="e">
        <f>COUNTIF(#REF!,"=ТО")</f>
        <v>#REF!</v>
      </c>
      <c r="E132" s="56" t="e">
        <f>COUNTIF(#REF!,"=ТО")</f>
        <v>#REF!</v>
      </c>
      <c r="F132" s="56" t="e">
        <f>COUNTIF(#REF!,"=ТО")</f>
        <v>#REF!</v>
      </c>
      <c r="G132" s="56" t="e">
        <f>COUNTIF(#REF!,"=ТО")</f>
        <v>#REF!</v>
      </c>
      <c r="H132" s="56" t="e">
        <f>COUNTIF(#REF!,"=ТО")</f>
        <v>#REF!</v>
      </c>
      <c r="I132" s="56" t="e">
        <f>COUNTIF(#REF!,"=ТО")</f>
        <v>#REF!</v>
      </c>
      <c r="J132" s="56" t="e">
        <f>COUNTIF(#REF!,"=ТО")</f>
        <v>#REF!</v>
      </c>
      <c r="K132" s="56" t="e">
        <f>COUNTIF(#REF!,"=ТО")</f>
        <v>#REF!</v>
      </c>
      <c r="L132" s="56" t="e">
        <f>COUNTIF(#REF!,"=ТО")</f>
        <v>#REF!</v>
      </c>
      <c r="M132" s="56" t="e">
        <f>COUNTIF(#REF!,"=ТО")</f>
        <v>#REF!</v>
      </c>
      <c r="N132" s="56" t="e">
        <f>COUNTIF(#REF!,"=ТО")</f>
        <v>#REF!</v>
      </c>
      <c r="O132" s="56" t="e">
        <f>COUNTIF(#REF!,"=ТО")</f>
        <v>#REF!</v>
      </c>
    </row>
    <row r="133" spans="1:15" s="41" customFormat="1" ht="15.75" customHeight="1">
      <c r="A133" s="158" t="s">
        <v>301</v>
      </c>
      <c r="B133" s="159"/>
      <c r="C133" s="57" t="s">
        <v>297</v>
      </c>
      <c r="D133" s="70" t="e">
        <f aca="true" t="shared" si="26" ref="D133:O133">D127+D129+D131</f>
        <v>#REF!</v>
      </c>
      <c r="E133" s="70" t="e">
        <f t="shared" si="26"/>
        <v>#REF!</v>
      </c>
      <c r="F133" s="70" t="e">
        <f t="shared" si="26"/>
        <v>#REF!</v>
      </c>
      <c r="G133" s="70" t="e">
        <f t="shared" si="26"/>
        <v>#REF!</v>
      </c>
      <c r="H133" s="70" t="e">
        <f t="shared" si="26"/>
        <v>#REF!</v>
      </c>
      <c r="I133" s="70" t="e">
        <f t="shared" si="26"/>
        <v>#REF!</v>
      </c>
      <c r="J133" s="70" t="e">
        <f t="shared" si="26"/>
        <v>#REF!</v>
      </c>
      <c r="K133" s="70" t="e">
        <f t="shared" si="26"/>
        <v>#REF!</v>
      </c>
      <c r="L133" s="70" t="e">
        <f t="shared" si="26"/>
        <v>#REF!</v>
      </c>
      <c r="M133" s="70" t="e">
        <f t="shared" si="26"/>
        <v>#REF!</v>
      </c>
      <c r="N133" s="70" t="e">
        <f t="shared" si="26"/>
        <v>#REF!</v>
      </c>
      <c r="O133" s="70" t="e">
        <f t="shared" si="26"/>
        <v>#REF!</v>
      </c>
    </row>
    <row r="134" spans="1:15" s="41" customFormat="1" ht="15.75" customHeight="1" thickBot="1">
      <c r="A134" s="160"/>
      <c r="B134" s="161"/>
      <c r="C134" s="58" t="s">
        <v>298</v>
      </c>
      <c r="D134" s="59" t="e">
        <f aca="true" t="shared" si="27" ref="D134:O134">D128+D130+D132</f>
        <v>#REF!</v>
      </c>
      <c r="E134" s="59" t="e">
        <f t="shared" si="27"/>
        <v>#REF!</v>
      </c>
      <c r="F134" s="59" t="e">
        <f t="shared" si="27"/>
        <v>#REF!</v>
      </c>
      <c r="G134" s="59" t="e">
        <f t="shared" si="27"/>
        <v>#REF!</v>
      </c>
      <c r="H134" s="59" t="e">
        <f t="shared" si="27"/>
        <v>#REF!</v>
      </c>
      <c r="I134" s="59" t="e">
        <f t="shared" si="27"/>
        <v>#REF!</v>
      </c>
      <c r="J134" s="59" t="e">
        <f t="shared" si="27"/>
        <v>#REF!</v>
      </c>
      <c r="K134" s="59" t="e">
        <f t="shared" si="27"/>
        <v>#REF!</v>
      </c>
      <c r="L134" s="59" t="e">
        <f t="shared" si="27"/>
        <v>#REF!</v>
      </c>
      <c r="M134" s="59" t="e">
        <f t="shared" si="27"/>
        <v>#REF!</v>
      </c>
      <c r="N134" s="59" t="e">
        <f t="shared" si="27"/>
        <v>#REF!</v>
      </c>
      <c r="O134" s="59" t="e">
        <f t="shared" si="27"/>
        <v>#REF!</v>
      </c>
    </row>
    <row r="135" spans="1:1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ht="18.75">
      <c r="A136" s="180" t="s">
        <v>595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</row>
    <row r="137" spans="1:15" ht="18.75">
      <c r="A137" s="85" t="s">
        <v>596</v>
      </c>
      <c r="B137" s="83" t="s">
        <v>597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</row>
    <row r="138" spans="1:15" ht="15.75" thickBo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1:15" ht="18" customHeight="1">
      <c r="A139" s="154" t="s">
        <v>304</v>
      </c>
      <c r="B139" s="166"/>
      <c r="C139" s="168" t="s">
        <v>305</v>
      </c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9"/>
    </row>
    <row r="140" spans="1:15" ht="18" customHeight="1" thickBot="1">
      <c r="A140" s="165"/>
      <c r="B140" s="167"/>
      <c r="C140" s="22" t="s">
        <v>306</v>
      </c>
      <c r="D140" s="22" t="s">
        <v>284</v>
      </c>
      <c r="E140" s="22" t="s">
        <v>285</v>
      </c>
      <c r="F140" s="22" t="s">
        <v>286</v>
      </c>
      <c r="G140" s="22" t="s">
        <v>287</v>
      </c>
      <c r="H140" s="22" t="s">
        <v>288</v>
      </c>
      <c r="I140" s="22" t="s">
        <v>289</v>
      </c>
      <c r="J140" s="22" t="s">
        <v>290</v>
      </c>
      <c r="K140" s="22" t="s">
        <v>291</v>
      </c>
      <c r="L140" s="22" t="s">
        <v>292</v>
      </c>
      <c r="M140" s="22" t="s">
        <v>293</v>
      </c>
      <c r="N140" s="22" t="s">
        <v>294</v>
      </c>
      <c r="O140" s="23" t="s">
        <v>295</v>
      </c>
    </row>
    <row r="141" spans="1:15" ht="15.75" customHeight="1">
      <c r="A141" s="154" t="s">
        <v>296</v>
      </c>
      <c r="B141" s="71" t="s">
        <v>297</v>
      </c>
      <c r="C141" s="72" t="e">
        <f aca="true" t="shared" si="28" ref="C141:C148">SUM(D141:O141)</f>
        <v>#REF!</v>
      </c>
      <c r="D141" s="73" t="e">
        <f aca="true" t="shared" si="29" ref="D141:O141">D4+D13+D22+D31+D49+D58+D67+D77+D86+D95+D104+D117+D127</f>
        <v>#REF!</v>
      </c>
      <c r="E141" s="73" t="e">
        <f t="shared" si="29"/>
        <v>#REF!</v>
      </c>
      <c r="F141" s="73" t="e">
        <f t="shared" si="29"/>
        <v>#REF!</v>
      </c>
      <c r="G141" s="73" t="e">
        <f t="shared" si="29"/>
        <v>#REF!</v>
      </c>
      <c r="H141" s="73" t="e">
        <f t="shared" si="29"/>
        <v>#REF!</v>
      </c>
      <c r="I141" s="73" t="e">
        <f t="shared" si="29"/>
        <v>#REF!</v>
      </c>
      <c r="J141" s="73" t="e">
        <f t="shared" si="29"/>
        <v>#REF!</v>
      </c>
      <c r="K141" s="73" t="e">
        <f t="shared" si="29"/>
        <v>#REF!</v>
      </c>
      <c r="L141" s="73" t="e">
        <f t="shared" si="29"/>
        <v>#REF!</v>
      </c>
      <c r="M141" s="73" t="e">
        <f t="shared" si="29"/>
        <v>#REF!</v>
      </c>
      <c r="N141" s="73" t="e">
        <f t="shared" si="29"/>
        <v>#REF!</v>
      </c>
      <c r="O141" s="73" t="e">
        <f t="shared" si="29"/>
        <v>#REF!</v>
      </c>
    </row>
    <row r="142" spans="1:15" ht="15.75" customHeight="1">
      <c r="A142" s="155"/>
      <c r="B142" s="74" t="s">
        <v>298</v>
      </c>
      <c r="C142" s="75" t="e">
        <f t="shared" si="28"/>
        <v>#REF!</v>
      </c>
      <c r="D142" s="76" t="e">
        <f aca="true" t="shared" si="30" ref="D142:O142">D5+D14+D23+D32+D50+D59+D68+D78+D87+D96+D105+D118+D128</f>
        <v>#REF!</v>
      </c>
      <c r="E142" s="76" t="e">
        <f t="shared" si="30"/>
        <v>#REF!</v>
      </c>
      <c r="F142" s="76" t="e">
        <f t="shared" si="30"/>
        <v>#REF!</v>
      </c>
      <c r="G142" s="76" t="e">
        <f t="shared" si="30"/>
        <v>#REF!</v>
      </c>
      <c r="H142" s="76" t="e">
        <f t="shared" si="30"/>
        <v>#REF!</v>
      </c>
      <c r="I142" s="76" t="e">
        <f t="shared" si="30"/>
        <v>#REF!</v>
      </c>
      <c r="J142" s="76" t="e">
        <f t="shared" si="30"/>
        <v>#REF!</v>
      </c>
      <c r="K142" s="76" t="e">
        <f t="shared" si="30"/>
        <v>#REF!</v>
      </c>
      <c r="L142" s="76" t="e">
        <f t="shared" si="30"/>
        <v>#REF!</v>
      </c>
      <c r="M142" s="76" t="e">
        <f t="shared" si="30"/>
        <v>#REF!</v>
      </c>
      <c r="N142" s="76" t="e">
        <f t="shared" si="30"/>
        <v>#REF!</v>
      </c>
      <c r="O142" s="76" t="e">
        <f t="shared" si="30"/>
        <v>#REF!</v>
      </c>
    </row>
    <row r="143" spans="1:15" ht="15.75" customHeight="1">
      <c r="A143" s="155" t="s">
        <v>299</v>
      </c>
      <c r="B143" s="74" t="s">
        <v>297</v>
      </c>
      <c r="C143" s="75" t="e">
        <f t="shared" si="28"/>
        <v>#REF!</v>
      </c>
      <c r="D143" s="76" t="e">
        <f aca="true" t="shared" si="31" ref="D143:O143">D6+D15+D24+D33+D42+D51+D60+D69+D79+D88+D97+D106+D119+D129</f>
        <v>#REF!</v>
      </c>
      <c r="E143" s="76" t="e">
        <f t="shared" si="31"/>
        <v>#REF!</v>
      </c>
      <c r="F143" s="76" t="e">
        <f t="shared" si="31"/>
        <v>#REF!</v>
      </c>
      <c r="G143" s="76" t="e">
        <f t="shared" si="31"/>
        <v>#REF!</v>
      </c>
      <c r="H143" s="76" t="e">
        <f t="shared" si="31"/>
        <v>#REF!</v>
      </c>
      <c r="I143" s="76" t="e">
        <f t="shared" si="31"/>
        <v>#REF!</v>
      </c>
      <c r="J143" s="76" t="e">
        <f t="shared" si="31"/>
        <v>#REF!</v>
      </c>
      <c r="K143" s="76" t="e">
        <f t="shared" si="31"/>
        <v>#REF!</v>
      </c>
      <c r="L143" s="76" t="e">
        <f t="shared" si="31"/>
        <v>#REF!</v>
      </c>
      <c r="M143" s="76" t="e">
        <f t="shared" si="31"/>
        <v>#REF!</v>
      </c>
      <c r="N143" s="76" t="e">
        <f t="shared" si="31"/>
        <v>#REF!</v>
      </c>
      <c r="O143" s="76" t="e">
        <f t="shared" si="31"/>
        <v>#REF!</v>
      </c>
    </row>
    <row r="144" spans="1:15" ht="15.75" customHeight="1">
      <c r="A144" s="155"/>
      <c r="B144" s="74" t="s">
        <v>298</v>
      </c>
      <c r="C144" s="75" t="e">
        <f t="shared" si="28"/>
        <v>#REF!</v>
      </c>
      <c r="D144" s="76" t="e">
        <f aca="true" t="shared" si="32" ref="D144:O144">D7+D16+D25+D34+D43+D52+D61+D70+D80+D89+D98+D107+D120+D130</f>
        <v>#REF!</v>
      </c>
      <c r="E144" s="76" t="e">
        <f t="shared" si="32"/>
        <v>#REF!</v>
      </c>
      <c r="F144" s="76" t="e">
        <f t="shared" si="32"/>
        <v>#REF!</v>
      </c>
      <c r="G144" s="76" t="e">
        <f t="shared" si="32"/>
        <v>#REF!</v>
      </c>
      <c r="H144" s="76" t="e">
        <f t="shared" si="32"/>
        <v>#REF!</v>
      </c>
      <c r="I144" s="76" t="e">
        <f t="shared" si="32"/>
        <v>#REF!</v>
      </c>
      <c r="J144" s="76" t="e">
        <f t="shared" si="32"/>
        <v>#REF!</v>
      </c>
      <c r="K144" s="76" t="e">
        <f t="shared" si="32"/>
        <v>#REF!</v>
      </c>
      <c r="L144" s="76" t="e">
        <f t="shared" si="32"/>
        <v>#REF!</v>
      </c>
      <c r="M144" s="76" t="e">
        <f t="shared" si="32"/>
        <v>#REF!</v>
      </c>
      <c r="N144" s="76" t="e">
        <f t="shared" si="32"/>
        <v>#REF!</v>
      </c>
      <c r="O144" s="76" t="e">
        <f t="shared" si="32"/>
        <v>#REF!</v>
      </c>
    </row>
    <row r="145" spans="1:15" ht="15.75" customHeight="1">
      <c r="A145" s="155" t="s">
        <v>300</v>
      </c>
      <c r="B145" s="74" t="s">
        <v>297</v>
      </c>
      <c r="C145" s="77" t="e">
        <f t="shared" si="28"/>
        <v>#REF!</v>
      </c>
      <c r="D145" s="78" t="e">
        <f aca="true" t="shared" si="33" ref="D145:O145">D8+D17+D26+D35+D44+D53+D62+D71+D81+D90+D99+D108+D121+D131</f>
        <v>#REF!</v>
      </c>
      <c r="E145" s="78" t="e">
        <f t="shared" si="33"/>
        <v>#REF!</v>
      </c>
      <c r="F145" s="78" t="e">
        <f t="shared" si="33"/>
        <v>#REF!</v>
      </c>
      <c r="G145" s="78" t="e">
        <f t="shared" si="33"/>
        <v>#REF!</v>
      </c>
      <c r="H145" s="78" t="e">
        <f t="shared" si="33"/>
        <v>#REF!</v>
      </c>
      <c r="I145" s="78" t="e">
        <f t="shared" si="33"/>
        <v>#REF!</v>
      </c>
      <c r="J145" s="78" t="e">
        <f t="shared" si="33"/>
        <v>#REF!</v>
      </c>
      <c r="K145" s="78" t="e">
        <f t="shared" si="33"/>
        <v>#REF!</v>
      </c>
      <c r="L145" s="78" t="e">
        <f t="shared" si="33"/>
        <v>#REF!</v>
      </c>
      <c r="M145" s="78" t="e">
        <f t="shared" si="33"/>
        <v>#REF!</v>
      </c>
      <c r="N145" s="78" t="e">
        <f t="shared" si="33"/>
        <v>#REF!</v>
      </c>
      <c r="O145" s="78" t="e">
        <f t="shared" si="33"/>
        <v>#REF!</v>
      </c>
    </row>
    <row r="146" spans="1:15" ht="15.75" customHeight="1">
      <c r="A146" s="155"/>
      <c r="B146" s="74" t="s">
        <v>298</v>
      </c>
      <c r="C146" s="75" t="e">
        <f t="shared" si="28"/>
        <v>#REF!</v>
      </c>
      <c r="D146" s="79" t="e">
        <f aca="true" t="shared" si="34" ref="D146:O146">D9+D18+D27+D36+D45+D54+D63+D72+D82+D91+D100+D109+D122+D132</f>
        <v>#REF!</v>
      </c>
      <c r="E146" s="79" t="e">
        <f t="shared" si="34"/>
        <v>#REF!</v>
      </c>
      <c r="F146" s="79" t="e">
        <f t="shared" si="34"/>
        <v>#REF!</v>
      </c>
      <c r="G146" s="79" t="e">
        <f t="shared" si="34"/>
        <v>#REF!</v>
      </c>
      <c r="H146" s="79" t="e">
        <f t="shared" si="34"/>
        <v>#REF!</v>
      </c>
      <c r="I146" s="79" t="e">
        <f t="shared" si="34"/>
        <v>#REF!</v>
      </c>
      <c r="J146" s="79" t="e">
        <f t="shared" si="34"/>
        <v>#REF!</v>
      </c>
      <c r="K146" s="79" t="e">
        <f t="shared" si="34"/>
        <v>#REF!</v>
      </c>
      <c r="L146" s="79" t="e">
        <f t="shared" si="34"/>
        <v>#REF!</v>
      </c>
      <c r="M146" s="79" t="e">
        <f t="shared" si="34"/>
        <v>#REF!</v>
      </c>
      <c r="N146" s="79" t="e">
        <f t="shared" si="34"/>
        <v>#REF!</v>
      </c>
      <c r="O146" s="79" t="e">
        <f t="shared" si="34"/>
        <v>#REF!</v>
      </c>
    </row>
    <row r="147" spans="1:15" ht="15.75" customHeight="1">
      <c r="A147" s="156" t="s">
        <v>301</v>
      </c>
      <c r="B147" s="74" t="s">
        <v>297</v>
      </c>
      <c r="C147" s="77" t="e">
        <f t="shared" si="28"/>
        <v>#REF!</v>
      </c>
      <c r="D147" s="78" t="e">
        <f aca="true" t="shared" si="35" ref="D147:O147">D141+D143+D145</f>
        <v>#REF!</v>
      </c>
      <c r="E147" s="78" t="e">
        <f t="shared" si="35"/>
        <v>#REF!</v>
      </c>
      <c r="F147" s="78" t="e">
        <f t="shared" si="35"/>
        <v>#REF!</v>
      </c>
      <c r="G147" s="78" t="e">
        <f t="shared" si="35"/>
        <v>#REF!</v>
      </c>
      <c r="H147" s="78" t="e">
        <f t="shared" si="35"/>
        <v>#REF!</v>
      </c>
      <c r="I147" s="78" t="e">
        <f t="shared" si="35"/>
        <v>#REF!</v>
      </c>
      <c r="J147" s="78" t="e">
        <f t="shared" si="35"/>
        <v>#REF!</v>
      </c>
      <c r="K147" s="78" t="e">
        <f t="shared" si="35"/>
        <v>#REF!</v>
      </c>
      <c r="L147" s="78" t="e">
        <f t="shared" si="35"/>
        <v>#REF!</v>
      </c>
      <c r="M147" s="78" t="e">
        <f t="shared" si="35"/>
        <v>#REF!</v>
      </c>
      <c r="N147" s="78" t="e">
        <f t="shared" si="35"/>
        <v>#REF!</v>
      </c>
      <c r="O147" s="78" t="e">
        <f t="shared" si="35"/>
        <v>#REF!</v>
      </c>
    </row>
    <row r="148" spans="1:15" ht="15.75" customHeight="1" thickBot="1">
      <c r="A148" s="157"/>
      <c r="B148" s="80" t="s">
        <v>298</v>
      </c>
      <c r="C148" s="81" t="e">
        <f t="shared" si="28"/>
        <v>#REF!</v>
      </c>
      <c r="D148" s="82" t="e">
        <f aca="true" t="shared" si="36" ref="D148:O148">D142+D144+D146</f>
        <v>#REF!</v>
      </c>
      <c r="E148" s="82" t="e">
        <f t="shared" si="36"/>
        <v>#REF!</v>
      </c>
      <c r="F148" s="82" t="e">
        <f t="shared" si="36"/>
        <v>#REF!</v>
      </c>
      <c r="G148" s="82" t="e">
        <f t="shared" si="36"/>
        <v>#REF!</v>
      </c>
      <c r="H148" s="82" t="e">
        <f t="shared" si="36"/>
        <v>#REF!</v>
      </c>
      <c r="I148" s="82" t="e">
        <f t="shared" si="36"/>
        <v>#REF!</v>
      </c>
      <c r="J148" s="82" t="e">
        <f t="shared" si="36"/>
        <v>#REF!</v>
      </c>
      <c r="K148" s="82" t="e">
        <f t="shared" si="36"/>
        <v>#REF!</v>
      </c>
      <c r="L148" s="82" t="e">
        <f t="shared" si="36"/>
        <v>#REF!</v>
      </c>
      <c r="M148" s="82" t="e">
        <f t="shared" si="36"/>
        <v>#REF!</v>
      </c>
      <c r="N148" s="82" t="e">
        <f t="shared" si="36"/>
        <v>#REF!</v>
      </c>
      <c r="O148" s="82" t="e">
        <f t="shared" si="36"/>
        <v>#REF!</v>
      </c>
    </row>
    <row r="149" spans="1:15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1:15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1:15" ht="18.75">
      <c r="A153" s="194" t="s">
        <v>580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</row>
  </sheetData>
  <sheetProtection/>
  <mergeCells count="84"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  <mergeCell ref="A117:B118"/>
    <mergeCell ref="A119:B120"/>
    <mergeCell ref="A121:B122"/>
    <mergeCell ref="A123:B124"/>
    <mergeCell ref="A126:O126"/>
    <mergeCell ref="A127:B128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92:B93"/>
    <mergeCell ref="A94:O94"/>
    <mergeCell ref="A95:B96"/>
    <mergeCell ref="A97:B98"/>
    <mergeCell ref="A99:B100"/>
    <mergeCell ref="A101:B102"/>
    <mergeCell ref="A90:B91"/>
    <mergeCell ref="A77:B78"/>
    <mergeCell ref="A79:B80"/>
    <mergeCell ref="A81:B82"/>
    <mergeCell ref="A83:B84"/>
    <mergeCell ref="A85:O85"/>
    <mergeCell ref="A71:B72"/>
    <mergeCell ref="A73:B74"/>
    <mergeCell ref="A76:O76"/>
    <mergeCell ref="A75:C75"/>
    <mergeCell ref="A86:B87"/>
    <mergeCell ref="A88:B89"/>
    <mergeCell ref="A60:B61"/>
    <mergeCell ref="A62:B63"/>
    <mergeCell ref="A64:B65"/>
    <mergeCell ref="A66:O66"/>
    <mergeCell ref="A67:B68"/>
    <mergeCell ref="A69:B70"/>
    <mergeCell ref="A49:B50"/>
    <mergeCell ref="A51:B52"/>
    <mergeCell ref="A53:B54"/>
    <mergeCell ref="A55:B56"/>
    <mergeCell ref="A57:O57"/>
    <mergeCell ref="A58:B59"/>
    <mergeCell ref="A37:B38"/>
    <mergeCell ref="A41:O41"/>
    <mergeCell ref="A42:B43"/>
    <mergeCell ref="A44:B45"/>
    <mergeCell ref="A46:B47"/>
    <mergeCell ref="A48:O48"/>
    <mergeCell ref="A33:B34"/>
    <mergeCell ref="A13:B14"/>
    <mergeCell ref="A15:B16"/>
    <mergeCell ref="A17:B18"/>
    <mergeCell ref="A19:B20"/>
    <mergeCell ref="A35:B36"/>
    <mergeCell ref="A4:B5"/>
    <mergeCell ref="A6:B7"/>
    <mergeCell ref="A8:B9"/>
    <mergeCell ref="A10:B11"/>
    <mergeCell ref="A30:O30"/>
    <mergeCell ref="A31:B32"/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1639"/>
  <sheetViews>
    <sheetView tabSelected="1" zoomScaleSheetLayoutView="100" workbookViewId="0" topLeftCell="A1314">
      <selection activeCell="A1614" sqref="A1614:IV1639"/>
    </sheetView>
  </sheetViews>
  <sheetFormatPr defaultColWidth="9.140625" defaultRowHeight="15"/>
  <cols>
    <col min="1" max="1" width="4.00390625" style="3" customWidth="1"/>
    <col min="2" max="2" width="23.7109375" style="20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15.140625" style="14" customWidth="1"/>
    <col min="12" max="12" width="9.140625" style="35" customWidth="1"/>
    <col min="13" max="14" width="9.140625" style="11" customWidth="1"/>
    <col min="15" max="16384" width="9.140625" style="1" customWidth="1"/>
  </cols>
  <sheetData>
    <row r="1" spans="1:11" ht="14.25" customHeight="1">
      <c r="A1" s="212" t="s">
        <v>607</v>
      </c>
      <c r="B1" s="212" t="s">
        <v>608</v>
      </c>
      <c r="C1" s="212" t="s">
        <v>609</v>
      </c>
      <c r="D1" s="212" t="s">
        <v>610</v>
      </c>
      <c r="E1" s="212" t="s">
        <v>611</v>
      </c>
      <c r="F1" s="211" t="s">
        <v>612</v>
      </c>
      <c r="G1" s="211"/>
      <c r="H1" s="212" t="s">
        <v>600</v>
      </c>
      <c r="I1" s="212" t="s">
        <v>601</v>
      </c>
      <c r="J1" s="215" t="s">
        <v>560</v>
      </c>
      <c r="K1" s="43"/>
    </row>
    <row r="2" spans="1:12" ht="48.75" customHeight="1">
      <c r="A2" s="213"/>
      <c r="B2" s="214"/>
      <c r="C2" s="212"/>
      <c r="D2" s="212"/>
      <c r="E2" s="212"/>
      <c r="F2" s="40" t="s">
        <v>613</v>
      </c>
      <c r="G2" s="40" t="s">
        <v>614</v>
      </c>
      <c r="H2" s="212"/>
      <c r="I2" s="212"/>
      <c r="J2" s="216"/>
      <c r="K2" s="2" t="s">
        <v>615</v>
      </c>
      <c r="L2" s="36"/>
    </row>
    <row r="3" spans="1:12" s="11" customFormat="1" ht="19.5" customHeight="1">
      <c r="A3" s="199" t="s">
        <v>616</v>
      </c>
      <c r="B3" s="199"/>
      <c r="C3" s="199"/>
      <c r="D3" s="199"/>
      <c r="E3" s="199"/>
      <c r="F3" s="44"/>
      <c r="G3" s="44"/>
      <c r="H3" s="44"/>
      <c r="I3" s="44"/>
      <c r="J3" s="44"/>
      <c r="K3" s="45"/>
      <c r="L3" s="35"/>
    </row>
    <row r="4" spans="1:12" s="11" customFormat="1" ht="33" customHeight="1">
      <c r="A4" s="201" t="s">
        <v>617</v>
      </c>
      <c r="B4" s="202"/>
      <c r="C4" s="202"/>
      <c r="D4" s="202"/>
      <c r="E4" s="202"/>
      <c r="F4" s="153"/>
      <c r="G4" s="153"/>
      <c r="H4" s="3"/>
      <c r="I4" s="3"/>
      <c r="J4" s="3"/>
      <c r="K4" s="3"/>
      <c r="L4" s="35"/>
    </row>
    <row r="5" spans="1:12" s="11" customFormat="1" ht="15" customHeight="1" hidden="1">
      <c r="A5" s="6">
        <v>1</v>
      </c>
      <c r="B5" s="13" t="s">
        <v>618</v>
      </c>
      <c r="C5" s="3"/>
      <c r="D5" s="3">
        <v>26645</v>
      </c>
      <c r="E5" s="3"/>
      <c r="F5" s="3">
        <v>64.6</v>
      </c>
      <c r="G5" s="97">
        <v>19.5</v>
      </c>
      <c r="H5" s="97">
        <v>1962</v>
      </c>
      <c r="I5" s="17" t="s">
        <v>359</v>
      </c>
      <c r="J5" s="4">
        <v>2019</v>
      </c>
      <c r="K5" s="5"/>
      <c r="L5" s="35"/>
    </row>
    <row r="6" spans="1:12" s="11" customFormat="1" ht="15" customHeight="1" hidden="1">
      <c r="A6" s="6">
        <v>2</v>
      </c>
      <c r="B6" s="13" t="s">
        <v>620</v>
      </c>
      <c r="C6" s="3"/>
      <c r="D6" s="3">
        <v>26645</v>
      </c>
      <c r="E6" s="3"/>
      <c r="F6" s="3">
        <v>162.3</v>
      </c>
      <c r="G6" s="3">
        <v>58.8</v>
      </c>
      <c r="H6" s="3">
        <v>1962</v>
      </c>
      <c r="I6" s="17" t="s">
        <v>359</v>
      </c>
      <c r="J6" s="4">
        <v>2019</v>
      </c>
      <c r="K6" s="98"/>
      <c r="L6" s="35"/>
    </row>
    <row r="7" spans="1:12" s="11" customFormat="1" ht="15" customHeight="1" hidden="1">
      <c r="A7" s="6">
        <v>3</v>
      </c>
      <c r="B7" s="13" t="s">
        <v>621</v>
      </c>
      <c r="C7" s="15"/>
      <c r="D7" s="3">
        <v>26645</v>
      </c>
      <c r="E7" s="3"/>
      <c r="F7" s="3">
        <v>80.2</v>
      </c>
      <c r="G7" s="3">
        <v>33.4</v>
      </c>
      <c r="H7" s="3">
        <v>1962</v>
      </c>
      <c r="I7" s="17" t="s">
        <v>359</v>
      </c>
      <c r="J7" s="4">
        <v>2018</v>
      </c>
      <c r="K7" s="98"/>
      <c r="L7" s="35"/>
    </row>
    <row r="8" spans="1:12" s="11" customFormat="1" ht="15" customHeight="1" hidden="1">
      <c r="A8" s="6">
        <v>4</v>
      </c>
      <c r="B8" s="13" t="s">
        <v>622</v>
      </c>
      <c r="C8" s="3"/>
      <c r="D8" s="3">
        <v>26645</v>
      </c>
      <c r="E8" s="3"/>
      <c r="F8" s="3">
        <v>80.2</v>
      </c>
      <c r="G8" s="3">
        <v>33.4</v>
      </c>
      <c r="H8" s="3">
        <v>1962</v>
      </c>
      <c r="I8" s="17" t="s">
        <v>359</v>
      </c>
      <c r="J8" s="4">
        <v>2019</v>
      </c>
      <c r="K8" s="98"/>
      <c r="L8" s="35"/>
    </row>
    <row r="9" spans="1:12" s="11" customFormat="1" ht="15" customHeight="1" hidden="1">
      <c r="A9" s="6">
        <v>5</v>
      </c>
      <c r="B9" s="13" t="s">
        <v>623</v>
      </c>
      <c r="C9" s="3"/>
      <c r="D9" s="3">
        <v>26645</v>
      </c>
      <c r="E9" s="3"/>
      <c r="F9" s="3">
        <v>80.2</v>
      </c>
      <c r="G9" s="3">
        <v>33.4</v>
      </c>
      <c r="H9" s="3">
        <v>1962</v>
      </c>
      <c r="I9" s="17" t="s">
        <v>359</v>
      </c>
      <c r="J9" s="4">
        <v>2018</v>
      </c>
      <c r="K9" s="98"/>
      <c r="L9" s="35"/>
    </row>
    <row r="10" spans="1:12" s="11" customFormat="1" ht="15" customHeight="1" hidden="1">
      <c r="A10" s="6">
        <v>6</v>
      </c>
      <c r="B10" s="13" t="s">
        <v>624</v>
      </c>
      <c r="C10" s="3"/>
      <c r="D10" s="3">
        <v>26645</v>
      </c>
      <c r="E10" s="3"/>
      <c r="F10" s="3">
        <v>84.9</v>
      </c>
      <c r="G10" s="3">
        <v>37.9</v>
      </c>
      <c r="H10" s="3">
        <v>1962</v>
      </c>
      <c r="I10" s="17" t="s">
        <v>359</v>
      </c>
      <c r="J10" s="4">
        <v>2017</v>
      </c>
      <c r="K10" s="98"/>
      <c r="L10" s="35"/>
    </row>
    <row r="11" spans="1:12" s="11" customFormat="1" ht="15" customHeight="1" hidden="1">
      <c r="A11" s="6">
        <v>7</v>
      </c>
      <c r="B11" s="13" t="s">
        <v>625</v>
      </c>
      <c r="C11" s="3"/>
      <c r="D11" s="3">
        <v>26645</v>
      </c>
      <c r="E11" s="3"/>
      <c r="F11" s="3">
        <v>80.2</v>
      </c>
      <c r="G11" s="3">
        <v>33.4</v>
      </c>
      <c r="H11" s="3">
        <v>1962</v>
      </c>
      <c r="I11" s="17" t="s">
        <v>359</v>
      </c>
      <c r="J11" s="4">
        <v>2019</v>
      </c>
      <c r="K11" s="98"/>
      <c r="L11" s="35"/>
    </row>
    <row r="12" spans="1:12" s="11" customFormat="1" ht="15" customHeight="1" hidden="1">
      <c r="A12" s="6">
        <v>8</v>
      </c>
      <c r="B12" s="13" t="s">
        <v>626</v>
      </c>
      <c r="C12" s="15"/>
      <c r="D12" s="3">
        <v>26645</v>
      </c>
      <c r="E12" s="3"/>
      <c r="F12" s="3">
        <v>84.9</v>
      </c>
      <c r="G12" s="3">
        <v>37.9</v>
      </c>
      <c r="H12" s="3">
        <v>1962</v>
      </c>
      <c r="I12" s="17" t="s">
        <v>359</v>
      </c>
      <c r="J12" s="4">
        <v>2017</v>
      </c>
      <c r="K12" s="98"/>
      <c r="L12" s="35"/>
    </row>
    <row r="13" spans="1:12" s="11" customFormat="1" ht="15" customHeight="1">
      <c r="A13" s="6">
        <v>9</v>
      </c>
      <c r="B13" s="13" t="s">
        <v>627</v>
      </c>
      <c r="C13" s="3"/>
      <c r="D13" s="3">
        <v>26645</v>
      </c>
      <c r="E13" s="3"/>
      <c r="F13" s="3">
        <v>84.9</v>
      </c>
      <c r="G13" s="3">
        <v>37.9</v>
      </c>
      <c r="H13" s="3">
        <v>1962</v>
      </c>
      <c r="I13" s="17" t="s">
        <v>359</v>
      </c>
      <c r="J13" s="4">
        <v>2017</v>
      </c>
      <c r="K13" s="98" t="s">
        <v>619</v>
      </c>
      <c r="L13" s="35"/>
    </row>
    <row r="14" spans="1:12" s="11" customFormat="1" ht="15" customHeight="1" hidden="1">
      <c r="A14" s="6">
        <v>10</v>
      </c>
      <c r="B14" s="13" t="s">
        <v>628</v>
      </c>
      <c r="C14" s="3"/>
      <c r="D14" s="3">
        <v>26645</v>
      </c>
      <c r="E14" s="3"/>
      <c r="F14" s="3">
        <v>52.7</v>
      </c>
      <c r="G14" s="3">
        <v>21.7</v>
      </c>
      <c r="H14" s="3">
        <v>1962</v>
      </c>
      <c r="I14" s="17" t="s">
        <v>359</v>
      </c>
      <c r="J14" s="4">
        <v>2017</v>
      </c>
      <c r="K14" s="98"/>
      <c r="L14" s="35"/>
    </row>
    <row r="15" spans="1:12" s="11" customFormat="1" ht="15" customHeight="1" hidden="1">
      <c r="A15" s="6">
        <v>11</v>
      </c>
      <c r="B15" s="13" t="s">
        <v>629</v>
      </c>
      <c r="C15" s="3"/>
      <c r="D15" s="3">
        <v>26645</v>
      </c>
      <c r="E15" s="3"/>
      <c r="F15" s="3">
        <v>135.3</v>
      </c>
      <c r="G15" s="3">
        <v>72.3</v>
      </c>
      <c r="H15" s="3">
        <v>1962</v>
      </c>
      <c r="I15" s="17" t="s">
        <v>359</v>
      </c>
      <c r="J15" s="4">
        <v>2018</v>
      </c>
      <c r="K15" s="98"/>
      <c r="L15" s="35"/>
    </row>
    <row r="16" spans="1:12" s="11" customFormat="1" ht="15" customHeight="1" hidden="1">
      <c r="A16" s="6">
        <v>12</v>
      </c>
      <c r="B16" s="13" t="s">
        <v>630</v>
      </c>
      <c r="C16" s="3"/>
      <c r="D16" s="3">
        <v>26645</v>
      </c>
      <c r="E16" s="3"/>
      <c r="F16" s="3">
        <v>41.1</v>
      </c>
      <c r="G16" s="3">
        <v>20.1</v>
      </c>
      <c r="H16" s="3">
        <v>1962</v>
      </c>
      <c r="I16" s="17" t="s">
        <v>359</v>
      </c>
      <c r="J16" s="4">
        <v>2018</v>
      </c>
      <c r="K16" s="98"/>
      <c r="L16" s="35"/>
    </row>
    <row r="17" spans="1:12" s="11" customFormat="1" ht="15" customHeight="1" hidden="1">
      <c r="A17" s="6">
        <v>13</v>
      </c>
      <c r="B17" s="13" t="s">
        <v>631</v>
      </c>
      <c r="C17" s="3"/>
      <c r="D17" s="3">
        <v>26645</v>
      </c>
      <c r="E17" s="3"/>
      <c r="F17" s="3">
        <v>52.7</v>
      </c>
      <c r="G17" s="3">
        <v>21.7</v>
      </c>
      <c r="H17" s="3">
        <v>1962</v>
      </c>
      <c r="I17" s="17" t="s">
        <v>359</v>
      </c>
      <c r="J17" s="4">
        <v>2017</v>
      </c>
      <c r="K17" s="98"/>
      <c r="L17" s="35"/>
    </row>
    <row r="18" spans="1:12" s="11" customFormat="1" ht="15" customHeight="1" hidden="1">
      <c r="A18" s="6">
        <v>14</v>
      </c>
      <c r="B18" s="13" t="s">
        <v>632</v>
      </c>
      <c r="C18" s="3"/>
      <c r="D18" s="3">
        <v>26645</v>
      </c>
      <c r="E18" s="3"/>
      <c r="F18" s="3">
        <v>84.9</v>
      </c>
      <c r="G18" s="3">
        <v>37.9</v>
      </c>
      <c r="H18" s="3">
        <v>1962</v>
      </c>
      <c r="I18" s="17" t="s">
        <v>359</v>
      </c>
      <c r="J18" s="4">
        <v>2018</v>
      </c>
      <c r="K18" s="98"/>
      <c r="L18" s="35"/>
    </row>
    <row r="19" spans="1:12" s="18" customFormat="1" ht="15" customHeight="1" hidden="1">
      <c r="A19" s="6">
        <v>15</v>
      </c>
      <c r="B19" s="13" t="s">
        <v>633</v>
      </c>
      <c r="C19" s="15"/>
      <c r="D19" s="3">
        <v>26645</v>
      </c>
      <c r="E19" s="3"/>
      <c r="F19" s="3">
        <v>80.2</v>
      </c>
      <c r="G19" s="3">
        <v>33.4</v>
      </c>
      <c r="H19" s="3">
        <v>1962</v>
      </c>
      <c r="I19" s="17" t="s">
        <v>359</v>
      </c>
      <c r="J19" s="4">
        <v>2018</v>
      </c>
      <c r="K19" s="98"/>
      <c r="L19" s="99"/>
    </row>
    <row r="20" spans="1:12" s="11" customFormat="1" ht="15" customHeight="1" hidden="1">
      <c r="A20" s="6">
        <v>16</v>
      </c>
      <c r="B20" s="13" t="s">
        <v>634</v>
      </c>
      <c r="C20" s="3"/>
      <c r="D20" s="3">
        <v>26645</v>
      </c>
      <c r="E20" s="3"/>
      <c r="F20" s="3">
        <v>84.9</v>
      </c>
      <c r="G20" s="3">
        <v>37.9</v>
      </c>
      <c r="H20" s="3">
        <v>1962</v>
      </c>
      <c r="I20" s="17" t="s">
        <v>359</v>
      </c>
      <c r="J20" s="4">
        <v>2017</v>
      </c>
      <c r="K20" s="98"/>
      <c r="L20" s="35"/>
    </row>
    <row r="21" spans="1:12" s="11" customFormat="1" ht="15" customHeight="1" hidden="1">
      <c r="A21" s="6">
        <v>17</v>
      </c>
      <c r="B21" s="13" t="s">
        <v>635</v>
      </c>
      <c r="C21" s="3"/>
      <c r="D21" s="3">
        <v>26645</v>
      </c>
      <c r="E21" s="3"/>
      <c r="F21" s="3">
        <v>84.9</v>
      </c>
      <c r="G21" s="3">
        <v>37.9</v>
      </c>
      <c r="H21" s="3">
        <v>1962</v>
      </c>
      <c r="I21" s="17" t="s">
        <v>359</v>
      </c>
      <c r="J21" s="4">
        <v>2018</v>
      </c>
      <c r="K21" s="98"/>
      <c r="L21" s="35"/>
    </row>
    <row r="22" spans="1:12" s="11" customFormat="1" ht="15" customHeight="1" hidden="1">
      <c r="A22" s="6">
        <v>18</v>
      </c>
      <c r="B22" s="13" t="s">
        <v>636</v>
      </c>
      <c r="C22" s="15"/>
      <c r="D22" s="3">
        <v>26645</v>
      </c>
      <c r="E22" s="3"/>
      <c r="F22" s="3">
        <v>80.2</v>
      </c>
      <c r="G22" s="3">
        <v>33.4</v>
      </c>
      <c r="H22" s="3">
        <v>1965</v>
      </c>
      <c r="I22" s="17" t="s">
        <v>359</v>
      </c>
      <c r="J22" s="4">
        <v>2019</v>
      </c>
      <c r="K22" s="98"/>
      <c r="L22" s="35"/>
    </row>
    <row r="23" spans="1:12" s="11" customFormat="1" ht="15" customHeight="1" hidden="1">
      <c r="A23" s="6">
        <v>19</v>
      </c>
      <c r="B23" s="13" t="s">
        <v>637</v>
      </c>
      <c r="C23" s="3"/>
      <c r="D23" s="3">
        <v>26645</v>
      </c>
      <c r="E23" s="3"/>
      <c r="F23" s="3">
        <v>84.9</v>
      </c>
      <c r="G23" s="3">
        <v>37.9</v>
      </c>
      <c r="H23" s="3">
        <v>1962</v>
      </c>
      <c r="I23" s="17" t="s">
        <v>359</v>
      </c>
      <c r="J23" s="4">
        <v>2019</v>
      </c>
      <c r="K23" s="98"/>
      <c r="L23" s="35"/>
    </row>
    <row r="24" spans="1:12" s="11" customFormat="1" ht="15" customHeight="1" hidden="1">
      <c r="A24" s="6">
        <v>20</v>
      </c>
      <c r="B24" s="13" t="s">
        <v>638</v>
      </c>
      <c r="C24" s="3"/>
      <c r="D24" s="3">
        <v>26645</v>
      </c>
      <c r="E24" s="3"/>
      <c r="F24" s="3">
        <v>80.2</v>
      </c>
      <c r="G24" s="3">
        <v>33.4</v>
      </c>
      <c r="H24" s="3">
        <v>1962</v>
      </c>
      <c r="I24" s="17" t="s">
        <v>359</v>
      </c>
      <c r="J24" s="4">
        <v>2017</v>
      </c>
      <c r="K24" s="98"/>
      <c r="L24" s="35"/>
    </row>
    <row r="25" spans="1:12" s="11" customFormat="1" ht="15" customHeight="1" hidden="1">
      <c r="A25" s="6">
        <v>21</v>
      </c>
      <c r="B25" s="13" t="s">
        <v>639</v>
      </c>
      <c r="C25" s="15"/>
      <c r="D25" s="3">
        <v>26645</v>
      </c>
      <c r="E25" s="3"/>
      <c r="F25" s="3">
        <v>176.4</v>
      </c>
      <c r="G25" s="3">
        <v>72.9</v>
      </c>
      <c r="H25" s="3">
        <v>1962</v>
      </c>
      <c r="I25" s="17" t="s">
        <v>359</v>
      </c>
      <c r="J25" s="4">
        <v>2018</v>
      </c>
      <c r="K25" s="5"/>
      <c r="L25" s="35"/>
    </row>
    <row r="26" spans="1:12" s="11" customFormat="1" ht="15" customHeight="1" hidden="1">
      <c r="A26" s="6">
        <v>22</v>
      </c>
      <c r="B26" s="13" t="s">
        <v>640</v>
      </c>
      <c r="C26" s="3"/>
      <c r="D26" s="3">
        <v>26645</v>
      </c>
      <c r="E26" s="3"/>
      <c r="F26" s="3">
        <v>64</v>
      </c>
      <c r="G26" s="3">
        <v>18.9</v>
      </c>
      <c r="H26" s="3">
        <v>1962</v>
      </c>
      <c r="I26" s="17" t="s">
        <v>359</v>
      </c>
      <c r="J26" s="4">
        <v>2018</v>
      </c>
      <c r="K26" s="5"/>
      <c r="L26" s="35"/>
    </row>
    <row r="27" spans="1:12" s="11" customFormat="1" ht="15" customHeight="1" hidden="1">
      <c r="A27" s="6">
        <v>23</v>
      </c>
      <c r="B27" s="13" t="s">
        <v>641</v>
      </c>
      <c r="C27" s="15"/>
      <c r="D27" s="3">
        <v>26645</v>
      </c>
      <c r="E27" s="3"/>
      <c r="F27" s="3">
        <v>30</v>
      </c>
      <c r="G27" s="3">
        <v>9</v>
      </c>
      <c r="H27" s="3">
        <v>1962</v>
      </c>
      <c r="I27" s="17" t="s">
        <v>359</v>
      </c>
      <c r="J27" s="4">
        <v>2019</v>
      </c>
      <c r="K27" s="5"/>
      <c r="L27" s="35"/>
    </row>
    <row r="28" spans="1:12" s="11" customFormat="1" ht="15" customHeight="1" hidden="1">
      <c r="A28" s="6">
        <v>24</v>
      </c>
      <c r="B28" s="13" t="s">
        <v>642</v>
      </c>
      <c r="C28" s="3"/>
      <c r="D28" s="3">
        <v>26645</v>
      </c>
      <c r="E28" s="3"/>
      <c r="F28" s="3">
        <v>158.4</v>
      </c>
      <c r="G28" s="3">
        <v>54.9</v>
      </c>
      <c r="H28" s="3">
        <v>1962</v>
      </c>
      <c r="I28" s="17" t="s">
        <v>359</v>
      </c>
      <c r="J28" s="4">
        <v>2019</v>
      </c>
      <c r="K28" s="98"/>
      <c r="L28" s="35"/>
    </row>
    <row r="29" spans="1:12" s="11" customFormat="1" ht="15" customHeight="1" hidden="1">
      <c r="A29" s="6">
        <v>25</v>
      </c>
      <c r="B29" s="13" t="s">
        <v>643</v>
      </c>
      <c r="C29" s="3"/>
      <c r="D29" s="3">
        <v>26645</v>
      </c>
      <c r="E29" s="97"/>
      <c r="F29" s="97">
        <v>84.9</v>
      </c>
      <c r="G29" s="97">
        <v>37.9</v>
      </c>
      <c r="H29" s="3">
        <v>1962</v>
      </c>
      <c r="I29" s="17" t="s">
        <v>359</v>
      </c>
      <c r="J29" s="4">
        <v>2017</v>
      </c>
      <c r="K29" s="5"/>
      <c r="L29" s="35"/>
    </row>
    <row r="30" spans="1:12" s="11" customFormat="1" ht="15" customHeight="1" hidden="1">
      <c r="A30" s="6">
        <v>26</v>
      </c>
      <c r="B30" s="13" t="s">
        <v>644</v>
      </c>
      <c r="C30" s="3"/>
      <c r="D30" s="3">
        <v>26645</v>
      </c>
      <c r="E30" s="97"/>
      <c r="F30" s="97">
        <v>84.9</v>
      </c>
      <c r="G30" s="97">
        <v>37.9</v>
      </c>
      <c r="H30" s="3">
        <v>1962</v>
      </c>
      <c r="I30" s="17" t="s">
        <v>359</v>
      </c>
      <c r="J30" s="4">
        <v>2017</v>
      </c>
      <c r="K30" s="5"/>
      <c r="L30" s="35"/>
    </row>
    <row r="31" spans="1:12" s="11" customFormat="1" ht="15" customHeight="1" hidden="1">
      <c r="A31" s="6">
        <v>27</v>
      </c>
      <c r="B31" s="13" t="s">
        <v>645</v>
      </c>
      <c r="C31" s="3"/>
      <c r="D31" s="3">
        <v>26645</v>
      </c>
      <c r="E31" s="97"/>
      <c r="F31" s="97">
        <v>84.9</v>
      </c>
      <c r="G31" s="97">
        <v>37.9</v>
      </c>
      <c r="H31" s="3">
        <v>1962</v>
      </c>
      <c r="I31" s="17" t="s">
        <v>359</v>
      </c>
      <c r="J31" s="4">
        <v>2017</v>
      </c>
      <c r="K31" s="5"/>
      <c r="L31" s="35"/>
    </row>
    <row r="32" spans="1:12" s="11" customFormat="1" ht="15" customHeight="1" hidden="1">
      <c r="A32" s="6">
        <v>28</v>
      </c>
      <c r="B32" s="13" t="s">
        <v>646</v>
      </c>
      <c r="C32" s="3"/>
      <c r="D32" s="3">
        <v>26645</v>
      </c>
      <c r="E32" s="97"/>
      <c r="F32" s="97">
        <v>84.9</v>
      </c>
      <c r="G32" s="97">
        <v>37.9</v>
      </c>
      <c r="H32" s="3">
        <v>1962</v>
      </c>
      <c r="I32" s="17" t="s">
        <v>359</v>
      </c>
      <c r="J32" s="4">
        <v>2017</v>
      </c>
      <c r="K32" s="5"/>
      <c r="L32" s="35"/>
    </row>
    <row r="33" spans="1:12" s="11" customFormat="1" ht="15" customHeight="1" hidden="1">
      <c r="A33" s="6">
        <v>29</v>
      </c>
      <c r="B33" s="13" t="s">
        <v>647</v>
      </c>
      <c r="C33" s="3"/>
      <c r="D33" s="3">
        <v>26645</v>
      </c>
      <c r="E33" s="97"/>
      <c r="F33" s="97">
        <v>80.2</v>
      </c>
      <c r="G33" s="97">
        <v>33.4</v>
      </c>
      <c r="H33" s="3">
        <v>1962</v>
      </c>
      <c r="I33" s="17" t="s">
        <v>359</v>
      </c>
      <c r="J33" s="4">
        <v>2019</v>
      </c>
      <c r="K33" s="5"/>
      <c r="L33" s="35"/>
    </row>
    <row r="34" spans="1:12" s="11" customFormat="1" ht="15" customHeight="1" hidden="1">
      <c r="A34" s="6">
        <v>30</v>
      </c>
      <c r="B34" s="13" t="s">
        <v>648</v>
      </c>
      <c r="C34" s="3"/>
      <c r="D34" s="3">
        <v>26645</v>
      </c>
      <c r="E34" s="97"/>
      <c r="F34" s="97">
        <v>152.1</v>
      </c>
      <c r="G34" s="97">
        <v>59.3</v>
      </c>
      <c r="H34" s="3">
        <v>1962</v>
      </c>
      <c r="I34" s="17" t="s">
        <v>359</v>
      </c>
      <c r="J34" s="4">
        <v>2018</v>
      </c>
      <c r="K34" s="5"/>
      <c r="L34" s="35"/>
    </row>
    <row r="35" spans="1:12" s="11" customFormat="1" ht="15" customHeight="1" hidden="1">
      <c r="A35" s="6">
        <v>31</v>
      </c>
      <c r="B35" s="13" t="s">
        <v>649</v>
      </c>
      <c r="C35" s="3"/>
      <c r="D35" s="3">
        <v>26645</v>
      </c>
      <c r="E35" s="97"/>
      <c r="F35" s="97">
        <v>84.9</v>
      </c>
      <c r="G35" s="97">
        <v>37.9</v>
      </c>
      <c r="H35" s="3">
        <v>1962</v>
      </c>
      <c r="I35" s="17" t="s">
        <v>359</v>
      </c>
      <c r="J35" s="4">
        <v>2017</v>
      </c>
      <c r="K35" s="5"/>
      <c r="L35" s="35"/>
    </row>
    <row r="36" spans="1:12" s="11" customFormat="1" ht="15" customHeight="1" hidden="1">
      <c r="A36" s="6">
        <v>32</v>
      </c>
      <c r="B36" s="13" t="s">
        <v>650</v>
      </c>
      <c r="C36" s="3"/>
      <c r="D36" s="3">
        <v>26645</v>
      </c>
      <c r="E36" s="97"/>
      <c r="F36" s="97">
        <v>52.4</v>
      </c>
      <c r="G36" s="97">
        <v>21.4</v>
      </c>
      <c r="H36" s="3">
        <v>1962</v>
      </c>
      <c r="I36" s="17" t="s">
        <v>359</v>
      </c>
      <c r="J36" s="4">
        <v>2018</v>
      </c>
      <c r="K36" s="5"/>
      <c r="L36" s="35"/>
    </row>
    <row r="37" spans="1:12" s="11" customFormat="1" ht="15" customHeight="1" hidden="1">
      <c r="A37" s="6">
        <v>33</v>
      </c>
      <c r="B37" s="13" t="s">
        <v>651</v>
      </c>
      <c r="C37" s="3"/>
      <c r="D37" s="3">
        <v>26645</v>
      </c>
      <c r="E37" s="97"/>
      <c r="F37" s="97">
        <v>117.3</v>
      </c>
      <c r="G37" s="97">
        <v>68.3</v>
      </c>
      <c r="H37" s="3">
        <v>1962</v>
      </c>
      <c r="I37" s="17" t="s">
        <v>359</v>
      </c>
      <c r="J37" s="4">
        <v>2018</v>
      </c>
      <c r="K37" s="5"/>
      <c r="L37" s="35"/>
    </row>
    <row r="38" spans="1:12" s="11" customFormat="1" ht="15" customHeight="1" hidden="1">
      <c r="A38" s="6">
        <v>34</v>
      </c>
      <c r="B38" s="13" t="s">
        <v>652</v>
      </c>
      <c r="C38" s="3"/>
      <c r="D38" s="3">
        <v>26645</v>
      </c>
      <c r="E38" s="3"/>
      <c r="F38" s="3">
        <v>40</v>
      </c>
      <c r="G38" s="3">
        <v>19</v>
      </c>
      <c r="H38" s="3">
        <v>1962</v>
      </c>
      <c r="I38" s="17" t="s">
        <v>359</v>
      </c>
      <c r="J38" s="4">
        <v>2018</v>
      </c>
      <c r="K38" s="98"/>
      <c r="L38" s="35"/>
    </row>
    <row r="39" spans="1:12" s="11" customFormat="1" ht="15" customHeight="1" hidden="1">
      <c r="A39" s="6">
        <v>35</v>
      </c>
      <c r="B39" s="13" t="s">
        <v>653</v>
      </c>
      <c r="C39" s="3"/>
      <c r="D39" s="3">
        <v>26645</v>
      </c>
      <c r="E39" s="3"/>
      <c r="F39" s="3">
        <v>52.7</v>
      </c>
      <c r="G39" s="97">
        <v>19.7</v>
      </c>
      <c r="H39" s="3">
        <v>1962</v>
      </c>
      <c r="I39" s="17" t="s">
        <v>359</v>
      </c>
      <c r="J39" s="4">
        <v>2017</v>
      </c>
      <c r="K39" s="5"/>
      <c r="L39" s="35"/>
    </row>
    <row r="40" spans="1:12" s="11" customFormat="1" ht="15" customHeight="1">
      <c r="A40" s="6">
        <v>36</v>
      </c>
      <c r="B40" s="13" t="s">
        <v>654</v>
      </c>
      <c r="C40" s="3"/>
      <c r="D40" s="3">
        <v>26645</v>
      </c>
      <c r="E40" s="3"/>
      <c r="F40" s="3">
        <v>84.9</v>
      </c>
      <c r="G40" s="3">
        <v>37.9</v>
      </c>
      <c r="H40" s="3">
        <v>1962</v>
      </c>
      <c r="I40" s="17" t="s">
        <v>359</v>
      </c>
      <c r="J40" s="4">
        <v>2019</v>
      </c>
      <c r="K40" s="5" t="s">
        <v>619</v>
      </c>
      <c r="L40" s="35"/>
    </row>
    <row r="41" spans="1:12" s="11" customFormat="1" ht="15" customHeight="1">
      <c r="A41" s="6">
        <v>37</v>
      </c>
      <c r="B41" s="13" t="s">
        <v>655</v>
      </c>
      <c r="C41" s="3"/>
      <c r="D41" s="3">
        <v>26645</v>
      </c>
      <c r="E41" s="3"/>
      <c r="F41" s="3">
        <v>84.9</v>
      </c>
      <c r="G41" s="3">
        <v>37.9</v>
      </c>
      <c r="H41" s="3">
        <v>1962</v>
      </c>
      <c r="I41" s="17" t="s">
        <v>359</v>
      </c>
      <c r="J41" s="4">
        <v>2018</v>
      </c>
      <c r="K41" s="5" t="s">
        <v>619</v>
      </c>
      <c r="L41" s="35"/>
    </row>
    <row r="42" spans="1:12" s="11" customFormat="1" ht="15" customHeight="1" hidden="1">
      <c r="A42" s="6">
        <v>38</v>
      </c>
      <c r="B42" s="13" t="s">
        <v>656</v>
      </c>
      <c r="C42" s="3"/>
      <c r="D42" s="3">
        <v>26645</v>
      </c>
      <c r="E42" s="3"/>
      <c r="F42" s="3">
        <v>84.9</v>
      </c>
      <c r="G42" s="3">
        <v>37.9</v>
      </c>
      <c r="H42" s="3">
        <v>1962</v>
      </c>
      <c r="I42" s="17" t="s">
        <v>359</v>
      </c>
      <c r="J42" s="4">
        <v>2018</v>
      </c>
      <c r="K42" s="5"/>
      <c r="L42" s="35"/>
    </row>
    <row r="43" spans="1:12" s="11" customFormat="1" ht="15" customHeight="1">
      <c r="A43" s="6">
        <v>39</v>
      </c>
      <c r="B43" s="13" t="s">
        <v>657</v>
      </c>
      <c r="C43" s="3"/>
      <c r="D43" s="3">
        <v>26645</v>
      </c>
      <c r="E43" s="3"/>
      <c r="F43" s="3">
        <v>84.9</v>
      </c>
      <c r="G43" s="3">
        <v>37.9</v>
      </c>
      <c r="H43" s="3">
        <v>1962</v>
      </c>
      <c r="I43" s="17" t="s">
        <v>359</v>
      </c>
      <c r="J43" s="4">
        <v>2019</v>
      </c>
      <c r="K43" s="5" t="s">
        <v>619</v>
      </c>
      <c r="L43" s="35"/>
    </row>
    <row r="44" spans="1:12" s="11" customFormat="1" ht="15" customHeight="1" hidden="1">
      <c r="A44" s="6">
        <v>40</v>
      </c>
      <c r="B44" s="13" t="s">
        <v>658</v>
      </c>
      <c r="C44" s="3"/>
      <c r="D44" s="3">
        <v>26645</v>
      </c>
      <c r="E44" s="3"/>
      <c r="F44" s="3">
        <v>80.2</v>
      </c>
      <c r="G44" s="3">
        <v>33.4</v>
      </c>
      <c r="H44" s="3">
        <v>1962</v>
      </c>
      <c r="I44" s="17" t="s">
        <v>359</v>
      </c>
      <c r="J44" s="4">
        <v>2017</v>
      </c>
      <c r="K44" s="5"/>
      <c r="L44" s="35"/>
    </row>
    <row r="45" spans="1:12" s="11" customFormat="1" ht="15" customHeight="1" hidden="1">
      <c r="A45" s="6">
        <v>41</v>
      </c>
      <c r="B45" s="13" t="s">
        <v>659</v>
      </c>
      <c r="C45" s="3"/>
      <c r="D45" s="3">
        <v>26645</v>
      </c>
      <c r="E45" s="3"/>
      <c r="F45" s="3">
        <v>80.2</v>
      </c>
      <c r="G45" s="3">
        <v>33.4</v>
      </c>
      <c r="H45" s="3">
        <v>1962</v>
      </c>
      <c r="I45" s="17" t="s">
        <v>359</v>
      </c>
      <c r="J45" s="4">
        <v>2017</v>
      </c>
      <c r="K45" s="5"/>
      <c r="L45" s="35"/>
    </row>
    <row r="46" spans="1:12" s="11" customFormat="1" ht="15" customHeight="1" hidden="1">
      <c r="A46" s="6">
        <v>42</v>
      </c>
      <c r="B46" s="13" t="s">
        <v>660</v>
      </c>
      <c r="C46" s="3"/>
      <c r="D46" s="3">
        <v>26645</v>
      </c>
      <c r="E46" s="3"/>
      <c r="F46" s="3">
        <v>80.2</v>
      </c>
      <c r="G46" s="3">
        <v>33.4</v>
      </c>
      <c r="H46" s="3">
        <v>1962</v>
      </c>
      <c r="I46" s="17" t="s">
        <v>359</v>
      </c>
      <c r="J46" s="4">
        <v>2017</v>
      </c>
      <c r="K46" s="5"/>
      <c r="L46" s="35"/>
    </row>
    <row r="47" spans="1:12" s="11" customFormat="1" ht="15" customHeight="1" hidden="1">
      <c r="A47" s="6">
        <v>43</v>
      </c>
      <c r="B47" s="13" t="s">
        <v>661</v>
      </c>
      <c r="C47" s="3"/>
      <c r="D47" s="3">
        <v>26645</v>
      </c>
      <c r="E47" s="3"/>
      <c r="F47" s="3">
        <v>176.4</v>
      </c>
      <c r="G47" s="3">
        <v>72.9</v>
      </c>
      <c r="H47" s="3">
        <v>1962</v>
      </c>
      <c r="I47" s="17" t="s">
        <v>359</v>
      </c>
      <c r="J47" s="4">
        <v>2019</v>
      </c>
      <c r="K47" s="5"/>
      <c r="L47" s="35"/>
    </row>
    <row r="48" spans="1:12" s="11" customFormat="1" ht="15" customHeight="1" hidden="1">
      <c r="A48" s="6">
        <v>44</v>
      </c>
      <c r="B48" s="13" t="s">
        <v>662</v>
      </c>
      <c r="C48" s="3"/>
      <c r="D48" s="3">
        <v>26645</v>
      </c>
      <c r="E48" s="3"/>
      <c r="F48" s="3">
        <v>30</v>
      </c>
      <c r="G48" s="3">
        <v>9</v>
      </c>
      <c r="H48" s="3">
        <v>1962</v>
      </c>
      <c r="I48" s="17" t="s">
        <v>359</v>
      </c>
      <c r="J48" s="4">
        <v>2019</v>
      </c>
      <c r="K48" s="5"/>
      <c r="L48" s="35"/>
    </row>
    <row r="49" spans="1:12" s="11" customFormat="1" ht="15" customHeight="1" hidden="1">
      <c r="A49" s="6">
        <v>45</v>
      </c>
      <c r="B49" s="8" t="s">
        <v>663</v>
      </c>
      <c r="C49" s="3"/>
      <c r="D49" s="3"/>
      <c r="E49" s="3"/>
      <c r="F49" s="3"/>
      <c r="G49" s="3"/>
      <c r="H49" s="3"/>
      <c r="I49" s="3"/>
      <c r="J49" s="4"/>
      <c r="K49" s="5"/>
      <c r="L49" s="35"/>
    </row>
    <row r="50" spans="1:12" s="11" customFormat="1" ht="15" customHeight="1" hidden="1">
      <c r="A50" s="6"/>
      <c r="B50" s="8" t="s">
        <v>664</v>
      </c>
      <c r="C50" s="3"/>
      <c r="D50" s="3"/>
      <c r="E50" s="3"/>
      <c r="F50" s="3"/>
      <c r="G50" s="3"/>
      <c r="H50" s="3"/>
      <c r="I50" s="3"/>
      <c r="J50" s="4"/>
      <c r="K50" s="5"/>
      <c r="L50" s="35"/>
    </row>
    <row r="51" spans="1:12" s="11" customFormat="1" ht="15" customHeight="1" hidden="1">
      <c r="A51" s="6"/>
      <c r="B51" s="8" t="s">
        <v>665</v>
      </c>
      <c r="C51" s="3" t="s">
        <v>666</v>
      </c>
      <c r="D51" s="3"/>
      <c r="E51" s="3"/>
      <c r="F51" s="3"/>
      <c r="G51" s="3"/>
      <c r="H51" s="3"/>
      <c r="I51" s="3"/>
      <c r="J51" s="4"/>
      <c r="K51" s="5"/>
      <c r="L51" s="35"/>
    </row>
    <row r="52" spans="1:12" s="11" customFormat="1" ht="15" customHeight="1" hidden="1">
      <c r="A52" s="6"/>
      <c r="B52" s="8" t="s">
        <v>667</v>
      </c>
      <c r="C52" s="3"/>
      <c r="D52" s="3"/>
      <c r="E52" s="3"/>
      <c r="F52" s="3">
        <v>353.8</v>
      </c>
      <c r="G52" s="3">
        <v>0</v>
      </c>
      <c r="H52" s="3">
        <v>1962</v>
      </c>
      <c r="I52" s="3" t="s">
        <v>561</v>
      </c>
      <c r="J52" s="4">
        <v>2006</v>
      </c>
      <c r="K52" s="5"/>
      <c r="L52" s="35"/>
    </row>
    <row r="53" spans="1:12" s="11" customFormat="1" ht="15" customHeight="1" hidden="1">
      <c r="A53" s="6">
        <v>46</v>
      </c>
      <c r="B53" s="8" t="s">
        <v>668</v>
      </c>
      <c r="C53" s="3"/>
      <c r="D53" s="3">
        <v>26645</v>
      </c>
      <c r="E53" s="3"/>
      <c r="F53" s="3"/>
      <c r="G53" s="3"/>
      <c r="H53" s="3"/>
      <c r="I53" s="3"/>
      <c r="J53" s="4"/>
      <c r="K53" s="5"/>
      <c r="L53" s="35"/>
    </row>
    <row r="54" spans="1:12" s="11" customFormat="1" ht="15" customHeight="1" hidden="1">
      <c r="A54" s="6"/>
      <c r="B54" s="13" t="s">
        <v>669</v>
      </c>
      <c r="C54" s="3" t="s">
        <v>670</v>
      </c>
      <c r="D54" s="3"/>
      <c r="E54" s="3"/>
      <c r="F54" s="3">
        <v>66</v>
      </c>
      <c r="G54" s="3">
        <v>19.8</v>
      </c>
      <c r="H54" s="3">
        <v>1962</v>
      </c>
      <c r="I54" s="3" t="s">
        <v>440</v>
      </c>
      <c r="J54" s="4">
        <v>2014</v>
      </c>
      <c r="K54" s="5"/>
      <c r="L54" s="35"/>
    </row>
    <row r="55" spans="1:12" s="11" customFormat="1" ht="15" customHeight="1" hidden="1">
      <c r="A55" s="6"/>
      <c r="B55" s="8" t="s">
        <v>671</v>
      </c>
      <c r="C55" s="3" t="s">
        <v>672</v>
      </c>
      <c r="D55" s="3"/>
      <c r="E55" s="3"/>
      <c r="F55" s="3">
        <v>0</v>
      </c>
      <c r="G55" s="3">
        <v>7</v>
      </c>
      <c r="H55" s="3">
        <v>1962</v>
      </c>
      <c r="I55" s="93" t="s">
        <v>673</v>
      </c>
      <c r="J55" s="4" t="s">
        <v>674</v>
      </c>
      <c r="K55" s="5"/>
      <c r="L55" s="35"/>
    </row>
    <row r="56" spans="1:12" s="11" customFormat="1" ht="15" customHeight="1" hidden="1">
      <c r="A56" s="6"/>
      <c r="B56" s="8" t="s">
        <v>675</v>
      </c>
      <c r="C56" s="3" t="s">
        <v>676</v>
      </c>
      <c r="D56" s="3"/>
      <c r="E56" s="3"/>
      <c r="F56" s="3">
        <v>0</v>
      </c>
      <c r="G56" s="3">
        <v>9</v>
      </c>
      <c r="H56" s="3">
        <v>1962</v>
      </c>
      <c r="I56" s="150" t="s">
        <v>332</v>
      </c>
      <c r="J56" s="4" t="s">
        <v>674</v>
      </c>
      <c r="K56" s="5"/>
      <c r="L56" s="35"/>
    </row>
    <row r="57" spans="1:12" s="11" customFormat="1" ht="15" customHeight="1" hidden="1">
      <c r="A57" s="6">
        <v>47</v>
      </c>
      <c r="B57" s="8" t="s">
        <v>678</v>
      </c>
      <c r="C57" s="3" t="s">
        <v>679</v>
      </c>
      <c r="D57" s="3">
        <v>26645</v>
      </c>
      <c r="E57" s="3"/>
      <c r="F57" s="3">
        <v>9</v>
      </c>
      <c r="G57" s="3">
        <v>0</v>
      </c>
      <c r="H57" s="3">
        <v>1962</v>
      </c>
      <c r="I57" s="3" t="s">
        <v>333</v>
      </c>
      <c r="J57" s="4">
        <v>2019</v>
      </c>
      <c r="K57" s="5"/>
      <c r="L57" s="35"/>
    </row>
    <row r="58" spans="1:12" s="11" customFormat="1" ht="15" customHeight="1" hidden="1">
      <c r="A58" s="6">
        <v>48</v>
      </c>
      <c r="B58" s="8" t="s">
        <v>680</v>
      </c>
      <c r="C58" s="3"/>
      <c r="D58" s="3"/>
      <c r="E58" s="3"/>
      <c r="F58" s="3"/>
      <c r="G58" s="3"/>
      <c r="H58" s="3"/>
      <c r="I58" s="3"/>
      <c r="J58" s="4"/>
      <c r="K58" s="5"/>
      <c r="L58" s="35"/>
    </row>
    <row r="59" spans="1:12" s="11" customFormat="1" ht="15" customHeight="1" hidden="1">
      <c r="A59" s="6"/>
      <c r="B59" s="8" t="s">
        <v>681</v>
      </c>
      <c r="C59" s="3"/>
      <c r="D59" s="3">
        <v>1732</v>
      </c>
      <c r="E59" s="3"/>
      <c r="F59" s="3">
        <v>116.1</v>
      </c>
      <c r="G59" s="3">
        <v>91.8</v>
      </c>
      <c r="H59" s="3">
        <v>1962</v>
      </c>
      <c r="I59" s="3" t="s">
        <v>359</v>
      </c>
      <c r="J59" s="4">
        <v>2019</v>
      </c>
      <c r="K59" s="5"/>
      <c r="L59" s="35"/>
    </row>
    <row r="60" spans="1:12" s="11" customFormat="1" ht="15" customHeight="1" hidden="1">
      <c r="A60" s="6">
        <v>49</v>
      </c>
      <c r="B60" s="8" t="s">
        <v>682</v>
      </c>
      <c r="C60" s="3"/>
      <c r="D60" s="3"/>
      <c r="E60" s="3"/>
      <c r="F60" s="3"/>
      <c r="G60" s="3"/>
      <c r="H60" s="3"/>
      <c r="I60" s="3"/>
      <c r="J60" s="4"/>
      <c r="K60" s="5"/>
      <c r="L60" s="35"/>
    </row>
    <row r="61" spans="1:12" s="11" customFormat="1" ht="15" customHeight="1" hidden="1">
      <c r="A61" s="6"/>
      <c r="B61" s="8" t="s">
        <v>683</v>
      </c>
      <c r="C61" s="3"/>
      <c r="D61" s="3">
        <v>1732</v>
      </c>
      <c r="E61" s="3"/>
      <c r="F61" s="3">
        <v>123.3</v>
      </c>
      <c r="G61" s="3">
        <v>46.3</v>
      </c>
      <c r="H61" s="3">
        <v>1999</v>
      </c>
      <c r="I61" s="3" t="s">
        <v>334</v>
      </c>
      <c r="J61" s="4">
        <v>2015</v>
      </c>
      <c r="K61" s="5"/>
      <c r="L61" s="35"/>
    </row>
    <row r="62" spans="1:12" s="11" customFormat="1" ht="15" customHeight="1" hidden="1">
      <c r="A62" s="6">
        <v>50</v>
      </c>
      <c r="B62" s="100" t="s">
        <v>684</v>
      </c>
      <c r="C62" s="3"/>
      <c r="D62" s="3">
        <v>1732</v>
      </c>
      <c r="E62" s="3"/>
      <c r="F62" s="3">
        <v>459.9</v>
      </c>
      <c r="G62" s="3">
        <v>151.9</v>
      </c>
      <c r="H62" s="3">
        <v>1999</v>
      </c>
      <c r="I62" s="3" t="s">
        <v>590</v>
      </c>
      <c r="J62" s="4">
        <v>2018</v>
      </c>
      <c r="K62" s="5"/>
      <c r="L62" s="35"/>
    </row>
    <row r="63" spans="1:12" s="11" customFormat="1" ht="15" customHeight="1" hidden="1">
      <c r="A63" s="6">
        <v>51</v>
      </c>
      <c r="B63" s="100" t="s">
        <v>685</v>
      </c>
      <c r="C63" s="3"/>
      <c r="D63" s="3">
        <v>26645</v>
      </c>
      <c r="E63" s="3"/>
      <c r="F63" s="3"/>
      <c r="G63" s="3"/>
      <c r="H63" s="3"/>
      <c r="I63" s="3"/>
      <c r="J63" s="4"/>
      <c r="K63" s="5"/>
      <c r="L63" s="35"/>
    </row>
    <row r="64" spans="1:12" s="11" customFormat="1" ht="15" customHeight="1" hidden="1">
      <c r="A64" s="6"/>
      <c r="B64" s="100" t="s">
        <v>686</v>
      </c>
      <c r="C64" s="3" t="s">
        <v>687</v>
      </c>
      <c r="D64" s="3"/>
      <c r="E64" s="3"/>
      <c r="F64" s="3">
        <v>66</v>
      </c>
      <c r="G64" s="3">
        <v>19.8</v>
      </c>
      <c r="H64" s="3"/>
      <c r="I64" s="3" t="s">
        <v>331</v>
      </c>
      <c r="J64" s="4">
        <v>2006</v>
      </c>
      <c r="K64" s="5"/>
      <c r="L64" s="35"/>
    </row>
    <row r="65" spans="1:12" s="11" customFormat="1" ht="15" customHeight="1" hidden="1">
      <c r="A65" s="6"/>
      <c r="B65" s="100" t="s">
        <v>688</v>
      </c>
      <c r="C65" s="3" t="s">
        <v>689</v>
      </c>
      <c r="D65" s="3"/>
      <c r="E65" s="3"/>
      <c r="F65" s="3">
        <v>0</v>
      </c>
      <c r="G65" s="3">
        <v>7</v>
      </c>
      <c r="H65" s="3"/>
      <c r="I65" s="93" t="s">
        <v>673</v>
      </c>
      <c r="J65" s="4" t="s">
        <v>674</v>
      </c>
      <c r="K65" s="5"/>
      <c r="L65" s="35"/>
    </row>
    <row r="66" spans="1:12" s="11" customFormat="1" ht="15" customHeight="1" hidden="1">
      <c r="A66" s="6"/>
      <c r="B66" s="100" t="s">
        <v>690</v>
      </c>
      <c r="C66" s="3" t="s">
        <v>691</v>
      </c>
      <c r="D66" s="3"/>
      <c r="E66" s="3"/>
      <c r="F66" s="3">
        <v>0</v>
      </c>
      <c r="G66" s="3">
        <v>7</v>
      </c>
      <c r="H66" s="3"/>
      <c r="I66" s="93" t="s">
        <v>673</v>
      </c>
      <c r="J66" s="4" t="s">
        <v>674</v>
      </c>
      <c r="K66" s="5"/>
      <c r="L66" s="35"/>
    </row>
    <row r="67" spans="1:12" s="11" customFormat="1" ht="15" customHeight="1">
      <c r="A67" s="6">
        <v>52</v>
      </c>
      <c r="B67" s="100" t="s">
        <v>692</v>
      </c>
      <c r="C67" s="3"/>
      <c r="D67" s="3">
        <v>26645</v>
      </c>
      <c r="E67" s="3"/>
      <c r="F67" s="3"/>
      <c r="G67" s="3"/>
      <c r="H67" s="3"/>
      <c r="I67" s="93"/>
      <c r="J67" s="4"/>
      <c r="K67" s="5"/>
      <c r="L67" s="35"/>
    </row>
    <row r="68" spans="1:12" s="11" customFormat="1" ht="15" customHeight="1">
      <c r="A68" s="6"/>
      <c r="B68" s="100" t="s">
        <v>686</v>
      </c>
      <c r="C68" s="3" t="s">
        <v>693</v>
      </c>
      <c r="D68" s="3"/>
      <c r="E68" s="3"/>
      <c r="F68" s="3">
        <v>0</v>
      </c>
      <c r="G68" s="3">
        <v>13.3</v>
      </c>
      <c r="H68" s="3"/>
      <c r="I68" s="3" t="s">
        <v>331</v>
      </c>
      <c r="J68" s="4" t="s">
        <v>674</v>
      </c>
      <c r="K68" s="5"/>
      <c r="L68" s="35"/>
    </row>
    <row r="69" spans="1:12" s="11" customFormat="1" ht="15" customHeight="1">
      <c r="A69" s="6"/>
      <c r="B69" s="100" t="s">
        <v>694</v>
      </c>
      <c r="C69" s="3" t="s">
        <v>695</v>
      </c>
      <c r="D69" s="3"/>
      <c r="E69" s="3"/>
      <c r="F69" s="3">
        <v>60</v>
      </c>
      <c r="G69" s="3">
        <v>60</v>
      </c>
      <c r="H69" s="3"/>
      <c r="I69" s="3" t="s">
        <v>553</v>
      </c>
      <c r="J69" s="4">
        <v>2015</v>
      </c>
      <c r="K69" s="5" t="s">
        <v>619</v>
      </c>
      <c r="L69" s="35"/>
    </row>
    <row r="70" spans="1:12" s="11" customFormat="1" ht="15" customHeight="1" hidden="1">
      <c r="A70" s="6">
        <v>53</v>
      </c>
      <c r="B70" s="100" t="s">
        <v>696</v>
      </c>
      <c r="C70" s="3" t="s">
        <v>697</v>
      </c>
      <c r="D70" s="3">
        <v>26645</v>
      </c>
      <c r="E70" s="3"/>
      <c r="F70" s="3">
        <v>9</v>
      </c>
      <c r="G70" s="3">
        <v>2</v>
      </c>
      <c r="H70" s="3"/>
      <c r="I70" s="3" t="s">
        <v>554</v>
      </c>
      <c r="J70" s="4">
        <v>2009</v>
      </c>
      <c r="K70" s="5"/>
      <c r="L70" s="35"/>
    </row>
    <row r="71" spans="1:12" s="11" customFormat="1" ht="15" customHeight="1" hidden="1">
      <c r="A71" s="6">
        <v>54</v>
      </c>
      <c r="B71" s="100" t="s">
        <v>698</v>
      </c>
      <c r="C71" s="3" t="s">
        <v>697</v>
      </c>
      <c r="D71" s="3">
        <v>26645</v>
      </c>
      <c r="E71" s="3"/>
      <c r="F71" s="3">
        <v>24</v>
      </c>
      <c r="G71" s="3">
        <v>9.6</v>
      </c>
      <c r="H71" s="3"/>
      <c r="I71" s="3" t="s">
        <v>590</v>
      </c>
      <c r="J71" s="4">
        <v>2018</v>
      </c>
      <c r="K71" s="5"/>
      <c r="L71" s="35"/>
    </row>
    <row r="72" spans="1:12" s="11" customFormat="1" ht="19.5" customHeight="1">
      <c r="A72" s="199" t="s">
        <v>699</v>
      </c>
      <c r="B72" s="199"/>
      <c r="C72" s="199"/>
      <c r="D72" s="199"/>
      <c r="E72" s="199"/>
      <c r="F72" s="3">
        <f>SUM(F52:F71)</f>
        <v>1287.1</v>
      </c>
      <c r="G72" s="3">
        <f>SUM(G52:G71)</f>
        <v>444.5</v>
      </c>
      <c r="H72" s="3"/>
      <c r="I72" s="3"/>
      <c r="J72" s="4"/>
      <c r="K72" s="5"/>
      <c r="L72" s="35"/>
    </row>
    <row r="73" spans="1:12" s="11" customFormat="1" ht="30" customHeight="1">
      <c r="A73" s="200" t="s">
        <v>700</v>
      </c>
      <c r="B73" s="200"/>
      <c r="C73" s="200"/>
      <c r="D73" s="200"/>
      <c r="E73" s="200"/>
      <c r="F73" s="3"/>
      <c r="G73" s="3"/>
      <c r="H73" s="3"/>
      <c r="I73" s="3"/>
      <c r="J73" s="4"/>
      <c r="K73" s="5"/>
      <c r="L73" s="35"/>
    </row>
    <row r="74" spans="1:12" s="11" customFormat="1" ht="15" customHeight="1" hidden="1">
      <c r="A74" s="6">
        <v>1</v>
      </c>
      <c r="B74" s="13" t="s">
        <v>618</v>
      </c>
      <c r="C74" s="3"/>
      <c r="D74" s="3">
        <v>7114</v>
      </c>
      <c r="E74" s="3"/>
      <c r="F74" s="3">
        <v>189.5</v>
      </c>
      <c r="G74" s="3">
        <v>86</v>
      </c>
      <c r="H74" s="3">
        <v>1967</v>
      </c>
      <c r="I74" s="17" t="s">
        <v>359</v>
      </c>
      <c r="J74" s="4">
        <v>2018</v>
      </c>
      <c r="K74" s="7"/>
      <c r="L74" s="35"/>
    </row>
    <row r="75" spans="1:12" s="11" customFormat="1" ht="15" customHeight="1" hidden="1">
      <c r="A75" s="6">
        <v>2</v>
      </c>
      <c r="B75" s="13" t="s">
        <v>701</v>
      </c>
      <c r="C75" s="3"/>
      <c r="D75" s="3">
        <v>7114</v>
      </c>
      <c r="E75" s="3"/>
      <c r="F75" s="3">
        <v>71.8</v>
      </c>
      <c r="G75" s="3">
        <v>40.8</v>
      </c>
      <c r="H75" s="3">
        <v>1967</v>
      </c>
      <c r="I75" s="17" t="s">
        <v>359</v>
      </c>
      <c r="J75" s="4">
        <v>2018</v>
      </c>
      <c r="K75" s="7"/>
      <c r="L75" s="35"/>
    </row>
    <row r="76" spans="1:12" s="11" customFormat="1" ht="15" customHeight="1" hidden="1">
      <c r="A76" s="6">
        <v>3</v>
      </c>
      <c r="B76" s="13" t="s">
        <v>621</v>
      </c>
      <c r="C76" s="3"/>
      <c r="D76" s="3">
        <v>7114</v>
      </c>
      <c r="E76" s="3"/>
      <c r="F76" s="3">
        <v>130.1</v>
      </c>
      <c r="G76" s="3">
        <v>51.3</v>
      </c>
      <c r="H76" s="3">
        <v>1967</v>
      </c>
      <c r="I76" s="17" t="s">
        <v>359</v>
      </c>
      <c r="J76" s="4">
        <v>2018</v>
      </c>
      <c r="K76" s="7"/>
      <c r="L76" s="35"/>
    </row>
    <row r="77" spans="1:12" s="11" customFormat="1" ht="15" customHeight="1">
      <c r="A77" s="6">
        <v>4</v>
      </c>
      <c r="B77" s="13" t="s">
        <v>622</v>
      </c>
      <c r="C77" s="3"/>
      <c r="D77" s="3">
        <v>7114</v>
      </c>
      <c r="E77" s="3"/>
      <c r="F77" s="3">
        <v>130.1</v>
      </c>
      <c r="G77" s="3">
        <v>51.3</v>
      </c>
      <c r="H77" s="3">
        <v>1967</v>
      </c>
      <c r="I77" s="17" t="s">
        <v>359</v>
      </c>
      <c r="J77" s="4">
        <v>2018</v>
      </c>
      <c r="K77" s="7" t="s">
        <v>619</v>
      </c>
      <c r="L77" s="35"/>
    </row>
    <row r="78" spans="1:12" s="11" customFormat="1" ht="15" customHeight="1" hidden="1">
      <c r="A78" s="6">
        <v>5</v>
      </c>
      <c r="B78" s="13" t="s">
        <v>623</v>
      </c>
      <c r="C78" s="3"/>
      <c r="D78" s="3">
        <v>7114</v>
      </c>
      <c r="E78" s="3"/>
      <c r="F78" s="3">
        <v>132.3</v>
      </c>
      <c r="G78" s="3">
        <v>53.5</v>
      </c>
      <c r="H78" s="3">
        <v>1967</v>
      </c>
      <c r="I78" s="17" t="s">
        <v>359</v>
      </c>
      <c r="J78" s="4">
        <v>2017</v>
      </c>
      <c r="K78" s="7"/>
      <c r="L78" s="35"/>
    </row>
    <row r="79" spans="1:12" s="11" customFormat="1" ht="15" customHeight="1" hidden="1">
      <c r="A79" s="6">
        <v>6</v>
      </c>
      <c r="B79" s="13" t="s">
        <v>624</v>
      </c>
      <c r="C79" s="3"/>
      <c r="D79" s="3">
        <v>7114</v>
      </c>
      <c r="E79" s="3"/>
      <c r="F79" s="3">
        <v>130.1</v>
      </c>
      <c r="G79" s="3">
        <v>51.3</v>
      </c>
      <c r="H79" s="3">
        <v>1967</v>
      </c>
      <c r="I79" s="17" t="s">
        <v>359</v>
      </c>
      <c r="J79" s="4">
        <v>2018</v>
      </c>
      <c r="K79" s="7"/>
      <c r="L79" s="35"/>
    </row>
    <row r="80" spans="1:12" s="11" customFormat="1" ht="15" customHeight="1" hidden="1">
      <c r="A80" s="6">
        <v>7</v>
      </c>
      <c r="B80" s="13" t="s">
        <v>625</v>
      </c>
      <c r="C80" s="3"/>
      <c r="D80" s="3">
        <v>7114</v>
      </c>
      <c r="E80" s="3"/>
      <c r="F80" s="3">
        <v>135.9</v>
      </c>
      <c r="G80" s="3">
        <v>50.1</v>
      </c>
      <c r="H80" s="3">
        <v>1967</v>
      </c>
      <c r="I80" s="17" t="s">
        <v>359</v>
      </c>
      <c r="J80" s="4">
        <v>2018</v>
      </c>
      <c r="K80" s="7"/>
      <c r="L80" s="35"/>
    </row>
    <row r="81" spans="1:12" s="11" customFormat="1" ht="15" customHeight="1" hidden="1">
      <c r="A81" s="6">
        <v>8</v>
      </c>
      <c r="B81" s="13" t="s">
        <v>626</v>
      </c>
      <c r="C81" s="3"/>
      <c r="D81" s="3">
        <v>7114</v>
      </c>
      <c r="E81" s="3"/>
      <c r="F81" s="3">
        <v>61.9</v>
      </c>
      <c r="G81" s="3">
        <v>30.9</v>
      </c>
      <c r="H81" s="3">
        <v>1967</v>
      </c>
      <c r="I81" s="17" t="s">
        <v>359</v>
      </c>
      <c r="J81" s="4">
        <v>2019</v>
      </c>
      <c r="K81" s="7"/>
      <c r="L81" s="35"/>
    </row>
    <row r="82" spans="1:12" s="11" customFormat="1" ht="15" customHeight="1" hidden="1">
      <c r="A82" s="6">
        <v>9</v>
      </c>
      <c r="B82" s="13" t="s">
        <v>627</v>
      </c>
      <c r="C82" s="3"/>
      <c r="D82" s="3">
        <v>7114</v>
      </c>
      <c r="E82" s="3"/>
      <c r="F82" s="3">
        <v>129.1</v>
      </c>
      <c r="G82" s="3">
        <v>50.3</v>
      </c>
      <c r="H82" s="3">
        <v>1967</v>
      </c>
      <c r="I82" s="17" t="s">
        <v>359</v>
      </c>
      <c r="J82" s="4">
        <v>2019</v>
      </c>
      <c r="K82" s="7"/>
      <c r="L82" s="35"/>
    </row>
    <row r="83" spans="1:12" s="11" customFormat="1" ht="15" customHeight="1" hidden="1">
      <c r="A83" s="6">
        <v>10</v>
      </c>
      <c r="B83" s="13" t="s">
        <v>628</v>
      </c>
      <c r="C83" s="3"/>
      <c r="D83" s="3">
        <v>7114</v>
      </c>
      <c r="E83" s="3"/>
      <c r="F83" s="3">
        <v>130.1</v>
      </c>
      <c r="G83" s="3">
        <v>51.3</v>
      </c>
      <c r="H83" s="3">
        <v>1967</v>
      </c>
      <c r="I83" s="17" t="s">
        <v>359</v>
      </c>
      <c r="J83" s="4">
        <v>2018</v>
      </c>
      <c r="K83" s="7"/>
      <c r="L83" s="35"/>
    </row>
    <row r="84" spans="1:12" s="11" customFormat="1" ht="15" customHeight="1" hidden="1">
      <c r="A84" s="6">
        <v>11</v>
      </c>
      <c r="B84" s="13" t="s">
        <v>629</v>
      </c>
      <c r="C84" s="3"/>
      <c r="D84" s="3">
        <v>7114</v>
      </c>
      <c r="E84" s="3"/>
      <c r="F84" s="3">
        <v>140.1</v>
      </c>
      <c r="G84" s="3">
        <v>54.3</v>
      </c>
      <c r="H84" s="3">
        <v>1967</v>
      </c>
      <c r="I84" s="17" t="s">
        <v>359</v>
      </c>
      <c r="J84" s="4">
        <v>2017</v>
      </c>
      <c r="K84" s="7"/>
      <c r="L84" s="35"/>
    </row>
    <row r="85" spans="1:12" s="11" customFormat="1" ht="15" customHeight="1" hidden="1">
      <c r="A85" s="6">
        <v>12</v>
      </c>
      <c r="B85" s="13" t="s">
        <v>630</v>
      </c>
      <c r="C85" s="3"/>
      <c r="D85" s="3">
        <v>7114</v>
      </c>
      <c r="E85" s="3"/>
      <c r="F85" s="3">
        <v>130.1</v>
      </c>
      <c r="G85" s="3">
        <v>51.3</v>
      </c>
      <c r="H85" s="3">
        <v>1967</v>
      </c>
      <c r="I85" s="17" t="s">
        <v>359</v>
      </c>
      <c r="J85" s="4">
        <v>2018</v>
      </c>
      <c r="K85" s="7"/>
      <c r="L85" s="35"/>
    </row>
    <row r="86" spans="1:12" s="11" customFormat="1" ht="15" customHeight="1" hidden="1">
      <c r="A86" s="6">
        <v>13</v>
      </c>
      <c r="B86" s="13" t="s">
        <v>631</v>
      </c>
      <c r="C86" s="3"/>
      <c r="D86" s="3">
        <v>7114</v>
      </c>
      <c r="E86" s="3"/>
      <c r="F86" s="3">
        <v>135.9</v>
      </c>
      <c r="G86" s="3">
        <v>50.1</v>
      </c>
      <c r="H86" s="3">
        <v>1967</v>
      </c>
      <c r="I86" s="17" t="s">
        <v>359</v>
      </c>
      <c r="J86" s="4">
        <v>2018</v>
      </c>
      <c r="K86" s="7"/>
      <c r="L86" s="35"/>
    </row>
    <row r="87" spans="1:12" s="11" customFormat="1" ht="15" customHeight="1" hidden="1">
      <c r="A87" s="6">
        <v>14</v>
      </c>
      <c r="B87" s="13" t="s">
        <v>632</v>
      </c>
      <c r="C87" s="3"/>
      <c r="D87" s="3">
        <v>7114</v>
      </c>
      <c r="E87" s="3"/>
      <c r="F87" s="3">
        <v>30</v>
      </c>
      <c r="G87" s="3">
        <v>9</v>
      </c>
      <c r="H87" s="3">
        <v>1967</v>
      </c>
      <c r="I87" s="17" t="s">
        <v>359</v>
      </c>
      <c r="J87" s="4">
        <v>2018</v>
      </c>
      <c r="K87" s="7"/>
      <c r="L87" s="35"/>
    </row>
    <row r="88" spans="1:12" s="11" customFormat="1" ht="15" customHeight="1" hidden="1">
      <c r="A88" s="6">
        <v>15</v>
      </c>
      <c r="B88" s="13" t="s">
        <v>633</v>
      </c>
      <c r="C88" s="3"/>
      <c r="D88" s="3">
        <v>7114</v>
      </c>
      <c r="E88" s="3"/>
      <c r="F88" s="3">
        <v>100.5</v>
      </c>
      <c r="G88" s="3">
        <v>46.7</v>
      </c>
      <c r="H88" s="3">
        <v>1967</v>
      </c>
      <c r="I88" s="17" t="s">
        <v>359</v>
      </c>
      <c r="J88" s="4">
        <v>2017</v>
      </c>
      <c r="K88" s="7"/>
      <c r="L88" s="35"/>
    </row>
    <row r="89" spans="1:12" s="11" customFormat="1" ht="15" customHeight="1" hidden="1">
      <c r="A89" s="6">
        <v>16</v>
      </c>
      <c r="B89" s="13" t="s">
        <v>634</v>
      </c>
      <c r="C89" s="3"/>
      <c r="D89" s="3">
        <v>7114</v>
      </c>
      <c r="E89" s="3"/>
      <c r="F89" s="3">
        <v>134.5</v>
      </c>
      <c r="G89" s="3">
        <v>55.7</v>
      </c>
      <c r="H89" s="3">
        <v>1993</v>
      </c>
      <c r="I89" s="17" t="s">
        <v>359</v>
      </c>
      <c r="J89" s="4">
        <v>2017</v>
      </c>
      <c r="K89" s="7"/>
      <c r="L89" s="35"/>
    </row>
    <row r="90" spans="1:12" s="11" customFormat="1" ht="15" customHeight="1" hidden="1">
      <c r="A90" s="6">
        <v>17</v>
      </c>
      <c r="B90" s="13" t="s">
        <v>635</v>
      </c>
      <c r="C90" s="3"/>
      <c r="D90" s="3">
        <v>7114</v>
      </c>
      <c r="E90" s="3"/>
      <c r="F90" s="3">
        <v>133.4</v>
      </c>
      <c r="G90" s="3">
        <v>54.6</v>
      </c>
      <c r="H90" s="3">
        <v>1993</v>
      </c>
      <c r="I90" s="17" t="s">
        <v>359</v>
      </c>
      <c r="J90" s="4">
        <v>2017</v>
      </c>
      <c r="K90" s="7"/>
      <c r="L90" s="35"/>
    </row>
    <row r="91" spans="1:12" s="11" customFormat="1" ht="15" customHeight="1" hidden="1">
      <c r="A91" s="6">
        <v>18</v>
      </c>
      <c r="B91" s="13" t="s">
        <v>636</v>
      </c>
      <c r="C91" s="3"/>
      <c r="D91" s="3">
        <v>7114</v>
      </c>
      <c r="E91" s="3"/>
      <c r="F91" s="3">
        <v>134.5</v>
      </c>
      <c r="G91" s="3">
        <v>55.7</v>
      </c>
      <c r="H91" s="3">
        <v>1993</v>
      </c>
      <c r="I91" s="17" t="s">
        <v>359</v>
      </c>
      <c r="J91" s="4">
        <v>2017</v>
      </c>
      <c r="K91" s="7"/>
      <c r="L91" s="35"/>
    </row>
    <row r="92" spans="1:12" s="11" customFormat="1" ht="15" customHeight="1">
      <c r="A92" s="6">
        <v>19</v>
      </c>
      <c r="B92" s="13" t="s">
        <v>637</v>
      </c>
      <c r="C92" s="3"/>
      <c r="D92" s="3">
        <v>7114</v>
      </c>
      <c r="E92" s="3"/>
      <c r="F92" s="3">
        <v>149.2</v>
      </c>
      <c r="G92" s="3">
        <v>56.4</v>
      </c>
      <c r="H92" s="3">
        <v>1993</v>
      </c>
      <c r="I92" s="17" t="s">
        <v>359</v>
      </c>
      <c r="J92" s="4">
        <v>2017</v>
      </c>
      <c r="K92" s="7" t="s">
        <v>613</v>
      </c>
      <c r="L92" s="35"/>
    </row>
    <row r="93" spans="1:12" s="11" customFormat="1" ht="15" customHeight="1">
      <c r="A93" s="6">
        <v>20</v>
      </c>
      <c r="B93" s="13" t="s">
        <v>638</v>
      </c>
      <c r="C93" s="3"/>
      <c r="D93" s="3">
        <v>7114</v>
      </c>
      <c r="E93" s="3"/>
      <c r="F93" s="3">
        <v>134.5</v>
      </c>
      <c r="G93" s="3">
        <v>55.7</v>
      </c>
      <c r="H93" s="3">
        <v>1993</v>
      </c>
      <c r="I93" s="17" t="s">
        <v>359</v>
      </c>
      <c r="J93" s="4">
        <v>2017</v>
      </c>
      <c r="K93" s="7" t="s">
        <v>619</v>
      </c>
      <c r="L93" s="35"/>
    </row>
    <row r="94" spans="1:12" s="11" customFormat="1" ht="15" customHeight="1" hidden="1">
      <c r="A94" s="6">
        <v>21</v>
      </c>
      <c r="B94" s="13" t="s">
        <v>639</v>
      </c>
      <c r="C94" s="3"/>
      <c r="D94" s="3">
        <v>7114</v>
      </c>
      <c r="F94" s="3">
        <v>82.8</v>
      </c>
      <c r="G94" s="3">
        <v>51.8</v>
      </c>
      <c r="H94" s="3">
        <v>1996</v>
      </c>
      <c r="I94" s="17" t="s">
        <v>359</v>
      </c>
      <c r="J94" s="4">
        <v>2017</v>
      </c>
      <c r="K94" s="7"/>
      <c r="L94" s="35"/>
    </row>
    <row r="95" spans="1:12" s="11" customFormat="1" ht="15" customHeight="1">
      <c r="A95" s="6">
        <v>22</v>
      </c>
      <c r="B95" s="13" t="s">
        <v>640</v>
      </c>
      <c r="C95" s="3"/>
      <c r="D95" s="3">
        <v>7114</v>
      </c>
      <c r="F95" s="3">
        <v>189.5</v>
      </c>
      <c r="G95" s="3">
        <v>86</v>
      </c>
      <c r="H95" s="3">
        <v>1996</v>
      </c>
      <c r="I95" s="17" t="s">
        <v>359</v>
      </c>
      <c r="J95" s="4">
        <v>2018</v>
      </c>
      <c r="K95" s="7" t="s">
        <v>619</v>
      </c>
      <c r="L95" s="35"/>
    </row>
    <row r="96" spans="1:12" s="11" customFormat="1" ht="15" customHeight="1" hidden="1">
      <c r="A96" s="6">
        <v>23</v>
      </c>
      <c r="B96" s="13" t="s">
        <v>641</v>
      </c>
      <c r="C96" s="3"/>
      <c r="D96" s="3">
        <v>7114</v>
      </c>
      <c r="F96" s="3">
        <v>134.5</v>
      </c>
      <c r="G96" s="3">
        <v>55.7</v>
      </c>
      <c r="H96" s="3">
        <v>1996</v>
      </c>
      <c r="I96" s="17" t="s">
        <v>359</v>
      </c>
      <c r="J96" s="4">
        <v>2017</v>
      </c>
      <c r="K96" s="7"/>
      <c r="L96" s="35"/>
    </row>
    <row r="97" spans="1:12" s="11" customFormat="1" ht="15" customHeight="1" hidden="1">
      <c r="A97" s="6">
        <v>24</v>
      </c>
      <c r="B97" s="13" t="s">
        <v>642</v>
      </c>
      <c r="C97" s="3"/>
      <c r="D97" s="3">
        <v>7114</v>
      </c>
      <c r="F97" s="3">
        <v>134.5</v>
      </c>
      <c r="G97" s="3">
        <v>55.7</v>
      </c>
      <c r="H97" s="3">
        <v>1996</v>
      </c>
      <c r="I97" s="17" t="s">
        <v>359</v>
      </c>
      <c r="J97" s="4">
        <v>2017</v>
      </c>
      <c r="K97" s="7"/>
      <c r="L97" s="35"/>
    </row>
    <row r="98" spans="1:12" s="11" customFormat="1" ht="15" customHeight="1" hidden="1">
      <c r="A98" s="6">
        <v>25</v>
      </c>
      <c r="B98" s="13" t="s">
        <v>643</v>
      </c>
      <c r="C98" s="3"/>
      <c r="D98" s="3">
        <v>7114</v>
      </c>
      <c r="E98" s="3"/>
      <c r="F98" s="3">
        <v>134.5</v>
      </c>
      <c r="G98" s="3">
        <v>55.7</v>
      </c>
      <c r="H98" s="3">
        <v>1996</v>
      </c>
      <c r="I98" s="17" t="s">
        <v>359</v>
      </c>
      <c r="J98" s="4">
        <v>2017</v>
      </c>
      <c r="K98" s="7"/>
      <c r="L98" s="35"/>
    </row>
    <row r="99" spans="1:12" s="11" customFormat="1" ht="15" customHeight="1" hidden="1">
      <c r="A99" s="6">
        <v>26</v>
      </c>
      <c r="B99" s="13" t="s">
        <v>644</v>
      </c>
      <c r="C99" s="3"/>
      <c r="D99" s="3">
        <v>7114</v>
      </c>
      <c r="E99" s="3"/>
      <c r="F99" s="3">
        <v>134.5</v>
      </c>
      <c r="G99" s="3">
        <v>55.7</v>
      </c>
      <c r="H99" s="3">
        <v>1996</v>
      </c>
      <c r="I99" s="17" t="s">
        <v>359</v>
      </c>
      <c r="J99" s="4">
        <v>2017</v>
      </c>
      <c r="K99" s="7"/>
      <c r="L99" s="35"/>
    </row>
    <row r="100" spans="1:12" s="11" customFormat="1" ht="15" customHeight="1" hidden="1">
      <c r="A100" s="6">
        <v>27</v>
      </c>
      <c r="B100" s="13" t="s">
        <v>645</v>
      </c>
      <c r="C100" s="3"/>
      <c r="D100" s="3">
        <v>7114</v>
      </c>
      <c r="E100" s="3"/>
      <c r="F100" s="3">
        <v>134.5</v>
      </c>
      <c r="G100" s="3">
        <v>55.7</v>
      </c>
      <c r="H100" s="3">
        <v>1996</v>
      </c>
      <c r="I100" s="17" t="s">
        <v>359</v>
      </c>
      <c r="J100" s="4">
        <v>2019</v>
      </c>
      <c r="K100" s="7"/>
      <c r="L100" s="35"/>
    </row>
    <row r="101" spans="1:12" s="11" customFormat="1" ht="15" customHeight="1" hidden="1">
      <c r="A101" s="6">
        <v>28</v>
      </c>
      <c r="B101" s="13" t="s">
        <v>646</v>
      </c>
      <c r="C101" s="3"/>
      <c r="D101" s="3">
        <v>7114</v>
      </c>
      <c r="E101" s="3"/>
      <c r="F101" s="3">
        <v>134.5</v>
      </c>
      <c r="G101" s="3">
        <v>55.7</v>
      </c>
      <c r="H101" s="3">
        <v>1996</v>
      </c>
      <c r="I101" s="17" t="s">
        <v>359</v>
      </c>
      <c r="J101" s="4">
        <v>2019</v>
      </c>
      <c r="K101" s="7"/>
      <c r="L101" s="35"/>
    </row>
    <row r="102" spans="1:12" s="11" customFormat="1" ht="15" customHeight="1" hidden="1">
      <c r="A102" s="6">
        <v>29</v>
      </c>
      <c r="B102" s="13" t="s">
        <v>663</v>
      </c>
      <c r="C102" s="3"/>
      <c r="D102" s="3"/>
      <c r="E102" s="3"/>
      <c r="F102" s="3"/>
      <c r="G102" s="3"/>
      <c r="H102" s="3"/>
      <c r="I102" s="3"/>
      <c r="J102" s="4"/>
      <c r="K102" s="7"/>
      <c r="L102" s="35"/>
    </row>
    <row r="103" spans="1:12" s="11" customFormat="1" ht="15" customHeight="1" hidden="1">
      <c r="A103" s="6"/>
      <c r="B103" s="13" t="s">
        <v>702</v>
      </c>
      <c r="C103" s="3"/>
      <c r="D103" s="3">
        <v>7114</v>
      </c>
      <c r="E103" s="3"/>
      <c r="F103" s="3">
        <v>324</v>
      </c>
      <c r="G103" s="3">
        <v>0</v>
      </c>
      <c r="H103" s="3">
        <v>1967</v>
      </c>
      <c r="I103" s="3" t="s">
        <v>552</v>
      </c>
      <c r="J103" s="4">
        <v>2012</v>
      </c>
      <c r="K103" s="7"/>
      <c r="L103" s="35"/>
    </row>
    <row r="104" spans="1:12" s="11" customFormat="1" ht="15" customHeight="1">
      <c r="A104" s="6">
        <v>30</v>
      </c>
      <c r="B104" s="8" t="s">
        <v>668</v>
      </c>
      <c r="C104" s="3"/>
      <c r="D104" s="3">
        <v>7114</v>
      </c>
      <c r="E104" s="3"/>
      <c r="F104" s="3"/>
      <c r="G104" s="3"/>
      <c r="H104" s="3"/>
      <c r="I104" s="3"/>
      <c r="J104" s="4"/>
      <c r="K104" s="7"/>
      <c r="L104" s="35"/>
    </row>
    <row r="105" spans="1:12" s="11" customFormat="1" ht="15" customHeight="1">
      <c r="A105" s="6"/>
      <c r="B105" s="13" t="s">
        <v>669</v>
      </c>
      <c r="C105" s="3" t="s">
        <v>703</v>
      </c>
      <c r="D105" s="3"/>
      <c r="E105" s="3"/>
      <c r="F105" s="3">
        <v>33</v>
      </c>
      <c r="G105" s="3">
        <v>9.9</v>
      </c>
      <c r="H105" s="3">
        <v>1967</v>
      </c>
      <c r="I105" s="3" t="s">
        <v>440</v>
      </c>
      <c r="J105" s="4">
        <v>2014</v>
      </c>
      <c r="K105" s="7" t="s">
        <v>619</v>
      </c>
      <c r="L105" s="35"/>
    </row>
    <row r="106" spans="1:12" s="11" customFormat="1" ht="15" customHeight="1">
      <c r="A106" s="6"/>
      <c r="B106" s="13" t="s">
        <v>704</v>
      </c>
      <c r="C106" s="3" t="s">
        <v>691</v>
      </c>
      <c r="D106" s="3"/>
      <c r="E106" s="3"/>
      <c r="F106" s="3">
        <v>0</v>
      </c>
      <c r="G106" s="3">
        <v>7.2</v>
      </c>
      <c r="H106" s="3">
        <v>1995</v>
      </c>
      <c r="I106" s="3" t="s">
        <v>673</v>
      </c>
      <c r="J106" s="4" t="s">
        <v>674</v>
      </c>
      <c r="K106" s="7" t="s">
        <v>619</v>
      </c>
      <c r="L106" s="35"/>
    </row>
    <row r="107" spans="1:12" s="11" customFormat="1" ht="15" customHeight="1">
      <c r="A107" s="6"/>
      <c r="B107" s="13" t="s">
        <v>705</v>
      </c>
      <c r="C107" s="3" t="s">
        <v>706</v>
      </c>
      <c r="D107" s="3"/>
      <c r="E107" s="3"/>
      <c r="F107" s="3">
        <v>0</v>
      </c>
      <c r="G107" s="3">
        <v>7.2</v>
      </c>
      <c r="H107" s="3">
        <v>1995</v>
      </c>
      <c r="I107" s="3" t="s">
        <v>673</v>
      </c>
      <c r="J107" s="4" t="s">
        <v>674</v>
      </c>
      <c r="K107" s="7" t="s">
        <v>619</v>
      </c>
      <c r="L107" s="35"/>
    </row>
    <row r="108" spans="1:12" s="11" customFormat="1" ht="15" customHeight="1">
      <c r="A108" s="6"/>
      <c r="B108" s="13" t="s">
        <v>671</v>
      </c>
      <c r="C108" s="3" t="s">
        <v>707</v>
      </c>
      <c r="D108" s="3"/>
      <c r="E108" s="3"/>
      <c r="F108" s="3">
        <v>0</v>
      </c>
      <c r="G108" s="3">
        <v>7.2</v>
      </c>
      <c r="H108" s="3">
        <v>1995</v>
      </c>
      <c r="I108" s="3" t="s">
        <v>673</v>
      </c>
      <c r="J108" s="4" t="s">
        <v>674</v>
      </c>
      <c r="K108" s="7" t="s">
        <v>619</v>
      </c>
      <c r="L108" s="35"/>
    </row>
    <row r="109" spans="1:12" s="11" customFormat="1" ht="15" customHeight="1" hidden="1">
      <c r="A109" s="6">
        <v>31</v>
      </c>
      <c r="B109" s="13" t="s">
        <v>708</v>
      </c>
      <c r="C109" s="3"/>
      <c r="D109" s="3"/>
      <c r="E109" s="3"/>
      <c r="F109" s="3"/>
      <c r="G109" s="3"/>
      <c r="H109" s="3"/>
      <c r="I109" s="3"/>
      <c r="J109" s="4"/>
      <c r="K109" s="7"/>
      <c r="L109" s="35"/>
    </row>
    <row r="110" spans="1:12" s="11" customFormat="1" ht="15" customHeight="1" hidden="1">
      <c r="A110" s="6"/>
      <c r="B110" s="13" t="s">
        <v>709</v>
      </c>
      <c r="C110" s="3"/>
      <c r="D110" s="3">
        <v>28613</v>
      </c>
      <c r="E110" s="3"/>
      <c r="F110" s="3">
        <v>31.1</v>
      </c>
      <c r="G110" s="3">
        <v>31.1</v>
      </c>
      <c r="H110" s="3">
        <v>1969</v>
      </c>
      <c r="I110" s="3" t="s">
        <v>566</v>
      </c>
      <c r="J110" s="4">
        <v>2017</v>
      </c>
      <c r="K110" s="7"/>
      <c r="L110" s="35"/>
    </row>
    <row r="111" spans="1:12" s="11" customFormat="1" ht="15" customHeight="1" hidden="1">
      <c r="A111" s="6">
        <v>32</v>
      </c>
      <c r="B111" s="13" t="s">
        <v>710</v>
      </c>
      <c r="C111" s="3"/>
      <c r="D111" s="3"/>
      <c r="E111" s="3"/>
      <c r="F111" s="3"/>
      <c r="G111" s="3"/>
      <c r="H111" s="3"/>
      <c r="I111" s="3"/>
      <c r="J111" s="4"/>
      <c r="K111" s="7"/>
      <c r="L111" s="35"/>
    </row>
    <row r="112" spans="1:12" s="11" customFormat="1" ht="15" customHeight="1" hidden="1">
      <c r="A112" s="6"/>
      <c r="B112" s="13" t="s">
        <v>711</v>
      </c>
      <c r="C112" s="3" t="s">
        <v>707</v>
      </c>
      <c r="D112" s="3">
        <v>32011</v>
      </c>
      <c r="E112" s="3"/>
      <c r="F112" s="3">
        <v>117.6</v>
      </c>
      <c r="G112" s="3">
        <v>40.6</v>
      </c>
      <c r="H112" s="3">
        <v>1974</v>
      </c>
      <c r="I112" s="3" t="s">
        <v>334</v>
      </c>
      <c r="J112" s="4">
        <v>2014</v>
      </c>
      <c r="K112" s="7"/>
      <c r="L112" s="35"/>
    </row>
    <row r="113" spans="1:12" s="11" customFormat="1" ht="15" customHeight="1" hidden="1">
      <c r="A113" s="6">
        <v>33</v>
      </c>
      <c r="B113" s="13" t="s">
        <v>685</v>
      </c>
      <c r="C113" s="3"/>
      <c r="D113" s="3">
        <v>7114</v>
      </c>
      <c r="E113" s="3"/>
      <c r="F113" s="3"/>
      <c r="G113" s="3"/>
      <c r="H113" s="3"/>
      <c r="I113" s="3"/>
      <c r="J113" s="4"/>
      <c r="K113" s="7"/>
      <c r="L113" s="35"/>
    </row>
    <row r="114" spans="1:12" s="11" customFormat="1" ht="15" customHeight="1" hidden="1">
      <c r="A114" s="6"/>
      <c r="B114" s="13" t="s">
        <v>712</v>
      </c>
      <c r="C114" s="3" t="s">
        <v>713</v>
      </c>
      <c r="D114" s="3"/>
      <c r="E114" s="3"/>
      <c r="F114" s="3">
        <v>33</v>
      </c>
      <c r="G114" s="3">
        <v>9.9</v>
      </c>
      <c r="H114" s="3"/>
      <c r="I114" s="3" t="s">
        <v>331</v>
      </c>
      <c r="J114" s="4">
        <v>2006</v>
      </c>
      <c r="K114" s="5"/>
      <c r="L114" s="35"/>
    </row>
    <row r="115" spans="1:12" s="11" customFormat="1" ht="15" customHeight="1" hidden="1">
      <c r="A115" s="6"/>
      <c r="B115" s="13" t="s">
        <v>714</v>
      </c>
      <c r="C115" s="3" t="s">
        <v>715</v>
      </c>
      <c r="D115" s="3"/>
      <c r="E115" s="3"/>
      <c r="F115" s="3">
        <v>0</v>
      </c>
      <c r="G115" s="3">
        <v>7.2</v>
      </c>
      <c r="H115" s="3"/>
      <c r="I115" s="3" t="s">
        <v>673</v>
      </c>
      <c r="J115" s="4" t="s">
        <v>674</v>
      </c>
      <c r="K115" s="7"/>
      <c r="L115" s="35"/>
    </row>
    <row r="116" spans="1:12" s="11" customFormat="1" ht="15" customHeight="1" hidden="1">
      <c r="A116" s="6"/>
      <c r="B116" s="13" t="s">
        <v>716</v>
      </c>
      <c r="C116" s="3" t="s">
        <v>697</v>
      </c>
      <c r="D116" s="3"/>
      <c r="E116" s="3"/>
      <c r="F116" s="3">
        <v>0</v>
      </c>
      <c r="G116" s="3">
        <v>8</v>
      </c>
      <c r="H116" s="3"/>
      <c r="I116" s="101" t="s">
        <v>332</v>
      </c>
      <c r="J116" s="4" t="s">
        <v>674</v>
      </c>
      <c r="K116" s="7"/>
      <c r="L116" s="35"/>
    </row>
    <row r="117" spans="1:12" s="11" customFormat="1" ht="15" customHeight="1" hidden="1">
      <c r="A117" s="6">
        <v>34</v>
      </c>
      <c r="B117" s="13" t="s">
        <v>692</v>
      </c>
      <c r="C117" s="3"/>
      <c r="D117" s="3">
        <v>7114</v>
      </c>
      <c r="E117" s="3"/>
      <c r="F117" s="3"/>
      <c r="G117" s="3"/>
      <c r="H117" s="3"/>
      <c r="I117" s="3"/>
      <c r="J117" s="4"/>
      <c r="K117" s="7"/>
      <c r="L117" s="35"/>
    </row>
    <row r="118" spans="1:12" s="11" customFormat="1" ht="15" customHeight="1" hidden="1">
      <c r="A118" s="6"/>
      <c r="B118" s="13" t="s">
        <v>717</v>
      </c>
      <c r="C118" s="3" t="s">
        <v>697</v>
      </c>
      <c r="D118" s="3"/>
      <c r="E118" s="3"/>
      <c r="F118" s="3">
        <v>0</v>
      </c>
      <c r="G118" s="3">
        <v>8</v>
      </c>
      <c r="H118" s="3"/>
      <c r="I118" s="3" t="s">
        <v>332</v>
      </c>
      <c r="J118" s="4" t="s">
        <v>674</v>
      </c>
      <c r="K118" s="7"/>
      <c r="L118" s="35"/>
    </row>
    <row r="119" spans="1:12" s="11" customFormat="1" ht="15" customHeight="1" hidden="1">
      <c r="A119" s="6"/>
      <c r="B119" s="13" t="s">
        <v>712</v>
      </c>
      <c r="C119" s="3" t="s">
        <v>693</v>
      </c>
      <c r="D119" s="3"/>
      <c r="E119" s="3"/>
      <c r="F119" s="3">
        <v>0</v>
      </c>
      <c r="G119" s="3">
        <v>13.3</v>
      </c>
      <c r="H119" s="3"/>
      <c r="I119" s="3" t="s">
        <v>331</v>
      </c>
      <c r="J119" s="4" t="s">
        <v>674</v>
      </c>
      <c r="K119" s="7"/>
      <c r="L119" s="35"/>
    </row>
    <row r="120" spans="1:12" s="11" customFormat="1" ht="15" customHeight="1" hidden="1">
      <c r="A120" s="6"/>
      <c r="B120" s="13" t="s">
        <v>694</v>
      </c>
      <c r="C120" s="3" t="s">
        <v>718</v>
      </c>
      <c r="D120" s="3"/>
      <c r="E120" s="3"/>
      <c r="F120" s="3">
        <v>60</v>
      </c>
      <c r="G120" s="3">
        <v>60</v>
      </c>
      <c r="H120" s="3"/>
      <c r="I120" s="3" t="s">
        <v>553</v>
      </c>
      <c r="J120" s="4">
        <v>2015</v>
      </c>
      <c r="K120" s="102"/>
      <c r="L120" s="35"/>
    </row>
    <row r="121" spans="1:12" s="11" customFormat="1" ht="19.5" customHeight="1">
      <c r="A121" s="199" t="s">
        <v>699</v>
      </c>
      <c r="B121" s="199"/>
      <c r="C121" s="199"/>
      <c r="D121" s="199"/>
      <c r="E121" s="199"/>
      <c r="F121" s="3"/>
      <c r="G121" s="3"/>
      <c r="H121" s="3"/>
      <c r="I121" s="3"/>
      <c r="J121" s="4"/>
      <c r="K121" s="5"/>
      <c r="L121" s="35"/>
    </row>
    <row r="122" spans="1:12" s="11" customFormat="1" ht="30" customHeight="1">
      <c r="A122" s="201" t="s">
        <v>719</v>
      </c>
      <c r="B122" s="202"/>
      <c r="C122" s="202"/>
      <c r="D122" s="202"/>
      <c r="E122" s="202"/>
      <c r="F122" s="202"/>
      <c r="G122" s="202"/>
      <c r="H122" s="202"/>
      <c r="I122" s="203"/>
      <c r="J122" s="4"/>
      <c r="K122" s="5"/>
      <c r="L122" s="35"/>
    </row>
    <row r="123" spans="1:12" s="11" customFormat="1" ht="15" customHeight="1" hidden="1">
      <c r="A123" s="6">
        <v>1</v>
      </c>
      <c r="B123" s="13" t="s">
        <v>650</v>
      </c>
      <c r="C123" s="3"/>
      <c r="D123" s="3" t="s">
        <v>720</v>
      </c>
      <c r="E123" s="3"/>
      <c r="F123" s="3">
        <v>135.9</v>
      </c>
      <c r="G123" s="3">
        <v>57.1</v>
      </c>
      <c r="H123" s="3">
        <v>1974</v>
      </c>
      <c r="I123" s="17" t="s">
        <v>359</v>
      </c>
      <c r="J123" s="4">
        <v>2017</v>
      </c>
      <c r="K123" s="7"/>
      <c r="L123" s="35"/>
    </row>
    <row r="124" spans="1:12" s="11" customFormat="1" ht="15" customHeight="1" hidden="1">
      <c r="A124" s="6">
        <v>2</v>
      </c>
      <c r="B124" s="13" t="s">
        <v>651</v>
      </c>
      <c r="C124" s="3"/>
      <c r="D124" s="3" t="s">
        <v>720</v>
      </c>
      <c r="E124" s="3"/>
      <c r="F124" s="3">
        <v>147</v>
      </c>
      <c r="G124" s="3">
        <v>54.2</v>
      </c>
      <c r="H124" s="3">
        <v>1974</v>
      </c>
      <c r="I124" s="17" t="s">
        <v>359</v>
      </c>
      <c r="J124" s="4">
        <v>2017</v>
      </c>
      <c r="K124" s="7"/>
      <c r="L124" s="35"/>
    </row>
    <row r="125" spans="1:12" s="11" customFormat="1" ht="15" customHeight="1" hidden="1">
      <c r="A125" s="6">
        <v>3</v>
      </c>
      <c r="B125" s="13" t="s">
        <v>652</v>
      </c>
      <c r="C125" s="3"/>
      <c r="D125" s="3" t="s">
        <v>720</v>
      </c>
      <c r="E125" s="3"/>
      <c r="F125" s="3">
        <v>130</v>
      </c>
      <c r="G125" s="3">
        <v>46.4</v>
      </c>
      <c r="H125" s="3">
        <v>1974</v>
      </c>
      <c r="I125" s="17" t="s">
        <v>359</v>
      </c>
      <c r="J125" s="4">
        <v>2017</v>
      </c>
      <c r="K125" s="7"/>
      <c r="L125" s="35"/>
    </row>
    <row r="126" spans="1:12" s="11" customFormat="1" ht="15" customHeight="1">
      <c r="A126" s="6">
        <v>4</v>
      </c>
      <c r="B126" s="13" t="s">
        <v>653</v>
      </c>
      <c r="C126" s="3"/>
      <c r="D126" s="3" t="s">
        <v>720</v>
      </c>
      <c r="E126" s="3"/>
      <c r="F126" s="3">
        <v>197.9</v>
      </c>
      <c r="G126" s="3">
        <v>82.6</v>
      </c>
      <c r="H126" s="3">
        <v>1974</v>
      </c>
      <c r="I126" s="17" t="s">
        <v>359</v>
      </c>
      <c r="J126" s="4">
        <v>2017</v>
      </c>
      <c r="K126" s="7" t="s">
        <v>619</v>
      </c>
      <c r="L126" s="35"/>
    </row>
    <row r="127" spans="1:12" s="11" customFormat="1" ht="15" customHeight="1" hidden="1">
      <c r="A127" s="6">
        <v>5</v>
      </c>
      <c r="B127" s="13" t="s">
        <v>654</v>
      </c>
      <c r="C127" s="3"/>
      <c r="D127" s="3" t="s">
        <v>720</v>
      </c>
      <c r="E127" s="3"/>
      <c r="F127" s="3">
        <v>90.6</v>
      </c>
      <c r="G127" s="3">
        <v>47.8</v>
      </c>
      <c r="H127" s="3">
        <v>1974</v>
      </c>
      <c r="I127" s="17" t="s">
        <v>359</v>
      </c>
      <c r="J127" s="4">
        <v>2019</v>
      </c>
      <c r="K127" s="7"/>
      <c r="L127" s="35"/>
    </row>
    <row r="128" spans="1:12" s="11" customFormat="1" ht="15" customHeight="1" hidden="1">
      <c r="A128" s="6">
        <v>6</v>
      </c>
      <c r="B128" s="13" t="s">
        <v>655</v>
      </c>
      <c r="C128" s="3"/>
      <c r="D128" s="3" t="s">
        <v>720</v>
      </c>
      <c r="E128" s="3"/>
      <c r="F128" s="3">
        <v>133.4</v>
      </c>
      <c r="G128" s="3">
        <v>54.6</v>
      </c>
      <c r="H128" s="3">
        <v>1974</v>
      </c>
      <c r="I128" s="17" t="s">
        <v>359</v>
      </c>
      <c r="J128" s="4">
        <v>2018</v>
      </c>
      <c r="K128" s="7"/>
      <c r="L128" s="35"/>
    </row>
    <row r="129" spans="1:12" s="11" customFormat="1" ht="15" customHeight="1" hidden="1">
      <c r="A129" s="6">
        <v>7</v>
      </c>
      <c r="B129" s="13" t="s">
        <v>656</v>
      </c>
      <c r="C129" s="3"/>
      <c r="D129" s="3" t="s">
        <v>720</v>
      </c>
      <c r="E129" s="3"/>
      <c r="F129" s="3">
        <v>148.1</v>
      </c>
      <c r="G129" s="3">
        <v>55.3</v>
      </c>
      <c r="H129" s="3">
        <v>1974</v>
      </c>
      <c r="I129" s="17" t="s">
        <v>359</v>
      </c>
      <c r="J129" s="4">
        <v>2018</v>
      </c>
      <c r="K129" s="7"/>
      <c r="L129" s="35"/>
    </row>
    <row r="130" spans="1:12" s="11" customFormat="1" ht="15" customHeight="1">
      <c r="A130" s="6">
        <v>8</v>
      </c>
      <c r="B130" s="13" t="s">
        <v>657</v>
      </c>
      <c r="C130" s="3"/>
      <c r="D130" s="3" t="s">
        <v>720</v>
      </c>
      <c r="E130" s="3"/>
      <c r="F130" s="3">
        <v>133.4</v>
      </c>
      <c r="G130" s="3">
        <v>54.6</v>
      </c>
      <c r="H130" s="3">
        <v>1974</v>
      </c>
      <c r="I130" s="17" t="s">
        <v>359</v>
      </c>
      <c r="J130" s="4">
        <v>2019</v>
      </c>
      <c r="K130" s="7" t="s">
        <v>619</v>
      </c>
      <c r="L130" s="35"/>
    </row>
    <row r="131" spans="1:12" s="11" customFormat="1" ht="15" customHeight="1" hidden="1">
      <c r="A131" s="6">
        <v>9</v>
      </c>
      <c r="B131" s="13" t="s">
        <v>658</v>
      </c>
      <c r="C131" s="3"/>
      <c r="D131" s="3" t="s">
        <v>720</v>
      </c>
      <c r="E131" s="3"/>
      <c r="F131" s="3">
        <v>133.4</v>
      </c>
      <c r="G131" s="3">
        <v>54.6</v>
      </c>
      <c r="H131" s="3">
        <v>1974</v>
      </c>
      <c r="I131" s="17" t="s">
        <v>359</v>
      </c>
      <c r="J131" s="4">
        <v>2018</v>
      </c>
      <c r="K131" s="7"/>
      <c r="L131" s="35"/>
    </row>
    <row r="132" spans="1:12" s="11" customFormat="1" ht="15" customHeight="1">
      <c r="A132" s="6">
        <v>10</v>
      </c>
      <c r="B132" s="13" t="s">
        <v>659</v>
      </c>
      <c r="C132" s="3"/>
      <c r="D132" s="3" t="s">
        <v>720</v>
      </c>
      <c r="E132" s="3"/>
      <c r="F132" s="3">
        <v>143.4</v>
      </c>
      <c r="G132" s="3">
        <v>57.6</v>
      </c>
      <c r="H132" s="3">
        <v>1974</v>
      </c>
      <c r="I132" s="17" t="s">
        <v>359</v>
      </c>
      <c r="J132" s="4">
        <v>2017</v>
      </c>
      <c r="K132" s="7" t="s">
        <v>619</v>
      </c>
      <c r="L132" s="35"/>
    </row>
    <row r="133" spans="1:12" s="11" customFormat="1" ht="15" customHeight="1">
      <c r="A133" s="6">
        <v>11</v>
      </c>
      <c r="B133" s="13" t="s">
        <v>660</v>
      </c>
      <c r="C133" s="3"/>
      <c r="D133" s="3" t="s">
        <v>720</v>
      </c>
      <c r="E133" s="3"/>
      <c r="F133" s="3">
        <v>143.4</v>
      </c>
      <c r="G133" s="3">
        <v>57.6</v>
      </c>
      <c r="H133" s="3">
        <v>1974</v>
      </c>
      <c r="I133" s="17" t="s">
        <v>359</v>
      </c>
      <c r="J133" s="4">
        <v>2018</v>
      </c>
      <c r="K133" s="7" t="s">
        <v>619</v>
      </c>
      <c r="L133" s="35"/>
    </row>
    <row r="134" spans="1:12" s="11" customFormat="1" ht="15" customHeight="1" hidden="1">
      <c r="A134" s="6">
        <v>12</v>
      </c>
      <c r="B134" s="13" t="s">
        <v>661</v>
      </c>
      <c r="C134" s="3"/>
      <c r="D134" s="3" t="s">
        <v>720</v>
      </c>
      <c r="E134" s="3"/>
      <c r="F134" s="3">
        <v>133.4</v>
      </c>
      <c r="G134" s="3">
        <v>54.6</v>
      </c>
      <c r="H134" s="3">
        <v>1974</v>
      </c>
      <c r="I134" s="17" t="s">
        <v>359</v>
      </c>
      <c r="J134" s="4">
        <v>2017</v>
      </c>
      <c r="K134" s="7"/>
      <c r="L134" s="35"/>
    </row>
    <row r="135" spans="1:12" s="11" customFormat="1" ht="15" customHeight="1">
      <c r="A135" s="130">
        <v>13</v>
      </c>
      <c r="B135" s="131" t="s">
        <v>662</v>
      </c>
      <c r="C135" s="126"/>
      <c r="D135" s="126" t="s">
        <v>720</v>
      </c>
      <c r="E135" s="126"/>
      <c r="F135" s="126">
        <v>124.6</v>
      </c>
      <c r="G135" s="126">
        <v>45.8</v>
      </c>
      <c r="H135" s="126">
        <v>1974</v>
      </c>
      <c r="I135" s="134" t="s">
        <v>359</v>
      </c>
      <c r="J135" s="129">
        <v>2017</v>
      </c>
      <c r="K135" s="128" t="s">
        <v>619</v>
      </c>
      <c r="L135" s="35"/>
    </row>
    <row r="136" spans="1:12" s="11" customFormat="1" ht="15" customHeight="1" hidden="1">
      <c r="A136" s="6">
        <v>14</v>
      </c>
      <c r="B136" s="13" t="s">
        <v>721</v>
      </c>
      <c r="C136" s="3"/>
      <c r="D136" s="3">
        <v>136563</v>
      </c>
      <c r="E136" s="3"/>
      <c r="F136" s="3">
        <v>123</v>
      </c>
      <c r="G136" s="3">
        <v>48.2</v>
      </c>
      <c r="H136" s="3">
        <v>1995</v>
      </c>
      <c r="I136" s="17" t="s">
        <v>359</v>
      </c>
      <c r="J136" s="4">
        <v>2018</v>
      </c>
      <c r="K136" s="7"/>
      <c r="L136" s="35"/>
    </row>
    <row r="137" spans="1:12" s="11" customFormat="1" ht="15" customHeight="1" hidden="1">
      <c r="A137" s="6">
        <v>15</v>
      </c>
      <c r="B137" s="13" t="s">
        <v>722</v>
      </c>
      <c r="C137" s="3"/>
      <c r="D137" s="3" t="s">
        <v>720</v>
      </c>
      <c r="E137" s="3"/>
      <c r="F137" s="3">
        <v>135.9</v>
      </c>
      <c r="G137" s="3">
        <v>57.1</v>
      </c>
      <c r="H137" s="3">
        <v>1974</v>
      </c>
      <c r="I137" s="17" t="s">
        <v>359</v>
      </c>
      <c r="J137" s="4">
        <v>2019</v>
      </c>
      <c r="K137" s="7"/>
      <c r="L137" s="35"/>
    </row>
    <row r="138" spans="1:12" s="11" customFormat="1" ht="15" customHeight="1" hidden="1">
      <c r="A138" s="6">
        <v>16</v>
      </c>
      <c r="B138" s="13" t="s">
        <v>723</v>
      </c>
      <c r="C138" s="3"/>
      <c r="D138" s="3" t="s">
        <v>720</v>
      </c>
      <c r="E138" s="3"/>
      <c r="F138" s="3">
        <v>174.7</v>
      </c>
      <c r="G138" s="3">
        <v>95.9</v>
      </c>
      <c r="H138" s="3">
        <v>1974</v>
      </c>
      <c r="I138" s="17" t="s">
        <v>359</v>
      </c>
      <c r="J138" s="4">
        <v>2018</v>
      </c>
      <c r="K138" s="7"/>
      <c r="L138" s="35"/>
    </row>
    <row r="139" spans="1:12" s="11" customFormat="1" ht="15" customHeight="1" hidden="1">
      <c r="A139" s="6">
        <v>17</v>
      </c>
      <c r="B139" s="13" t="s">
        <v>724</v>
      </c>
      <c r="C139" s="3"/>
      <c r="D139" s="3" t="s">
        <v>720</v>
      </c>
      <c r="E139" s="3"/>
      <c r="F139" s="3">
        <v>133.4</v>
      </c>
      <c r="G139" s="3">
        <v>54.6</v>
      </c>
      <c r="H139" s="3">
        <v>1974</v>
      </c>
      <c r="I139" s="17" t="s">
        <v>359</v>
      </c>
      <c r="J139" s="4">
        <v>2018</v>
      </c>
      <c r="K139" s="7"/>
      <c r="L139" s="35"/>
    </row>
    <row r="140" spans="1:12" s="11" customFormat="1" ht="15" customHeight="1" hidden="1">
      <c r="A140" s="6">
        <v>18</v>
      </c>
      <c r="B140" s="13" t="s">
        <v>725</v>
      </c>
      <c r="C140" s="3"/>
      <c r="D140" s="3">
        <v>136563</v>
      </c>
      <c r="E140" s="3"/>
      <c r="F140" s="3">
        <v>163</v>
      </c>
      <c r="G140" s="3">
        <v>59.2</v>
      </c>
      <c r="H140" s="3">
        <v>1995</v>
      </c>
      <c r="I140" s="17" t="s">
        <v>359</v>
      </c>
      <c r="J140" s="4">
        <v>2019</v>
      </c>
      <c r="K140" s="7"/>
      <c r="L140" s="35"/>
    </row>
    <row r="141" spans="1:12" s="11" customFormat="1" ht="15" customHeight="1" hidden="1">
      <c r="A141" s="6">
        <v>19</v>
      </c>
      <c r="B141" s="13" t="s">
        <v>726</v>
      </c>
      <c r="C141" s="3"/>
      <c r="D141" s="3">
        <v>136563</v>
      </c>
      <c r="E141" s="3"/>
      <c r="F141" s="3">
        <v>119.7</v>
      </c>
      <c r="G141" s="3">
        <v>44.9</v>
      </c>
      <c r="H141" s="3">
        <v>1995</v>
      </c>
      <c r="I141" s="17" t="s">
        <v>359</v>
      </c>
      <c r="J141" s="4">
        <v>2018</v>
      </c>
      <c r="K141" s="7"/>
      <c r="L141" s="35"/>
    </row>
    <row r="142" spans="1:12" s="11" customFormat="1" ht="15" customHeight="1">
      <c r="A142" s="6">
        <v>20</v>
      </c>
      <c r="B142" s="13" t="s">
        <v>727</v>
      </c>
      <c r="C142" s="3"/>
      <c r="D142" s="3">
        <v>136563</v>
      </c>
      <c r="E142" s="3"/>
      <c r="F142" s="3">
        <v>129</v>
      </c>
      <c r="G142" s="3">
        <v>50.2</v>
      </c>
      <c r="H142" s="3">
        <v>1995</v>
      </c>
      <c r="I142" s="17" t="s">
        <v>359</v>
      </c>
      <c r="J142" s="4">
        <v>2018</v>
      </c>
      <c r="K142" s="7" t="s">
        <v>614</v>
      </c>
      <c r="L142" s="35"/>
    </row>
    <row r="143" spans="1:12" s="11" customFormat="1" ht="15" customHeight="1">
      <c r="A143" s="6">
        <v>21</v>
      </c>
      <c r="B143" s="13" t="s">
        <v>728</v>
      </c>
      <c r="C143" s="3"/>
      <c r="D143" s="3">
        <v>136563</v>
      </c>
      <c r="E143" s="3"/>
      <c r="F143" s="3">
        <v>174.7</v>
      </c>
      <c r="G143" s="3">
        <v>95.9</v>
      </c>
      <c r="H143" s="3">
        <v>1995</v>
      </c>
      <c r="I143" s="17" t="s">
        <v>359</v>
      </c>
      <c r="J143" s="4">
        <v>2017</v>
      </c>
      <c r="K143" s="7" t="s">
        <v>619</v>
      </c>
      <c r="L143" s="35"/>
    </row>
    <row r="144" spans="1:12" s="11" customFormat="1" ht="15" customHeight="1">
      <c r="A144" s="6">
        <v>22</v>
      </c>
      <c r="B144" s="13" t="s">
        <v>729</v>
      </c>
      <c r="C144" s="3"/>
      <c r="D144" s="3">
        <v>136563</v>
      </c>
      <c r="E144" s="3"/>
      <c r="F144" s="3">
        <v>30</v>
      </c>
      <c r="G144" s="3">
        <v>9</v>
      </c>
      <c r="H144" s="3">
        <v>1995</v>
      </c>
      <c r="I144" s="17" t="s">
        <v>359</v>
      </c>
      <c r="J144" s="4">
        <v>2017</v>
      </c>
      <c r="K144" s="7" t="s">
        <v>619</v>
      </c>
      <c r="L144" s="35"/>
    </row>
    <row r="145" spans="1:12" s="11" customFormat="1" ht="15" customHeight="1" hidden="1">
      <c r="A145" s="6">
        <v>23</v>
      </c>
      <c r="B145" s="13" t="s">
        <v>730</v>
      </c>
      <c r="C145" s="3"/>
      <c r="D145" s="3">
        <v>136563</v>
      </c>
      <c r="E145" s="3"/>
      <c r="F145" s="3">
        <v>111.9</v>
      </c>
      <c r="G145" s="3">
        <v>51.1</v>
      </c>
      <c r="H145" s="3">
        <v>1995</v>
      </c>
      <c r="I145" s="17" t="s">
        <v>359</v>
      </c>
      <c r="J145" s="4">
        <v>2018</v>
      </c>
      <c r="K145" s="7"/>
      <c r="L145" s="35"/>
    </row>
    <row r="146" spans="1:12" s="11" customFormat="1" ht="15" customHeight="1" hidden="1">
      <c r="A146" s="6">
        <v>24</v>
      </c>
      <c r="B146" s="13" t="s">
        <v>733</v>
      </c>
      <c r="C146" s="3"/>
      <c r="D146" s="3" t="s">
        <v>720</v>
      </c>
      <c r="E146" s="3"/>
      <c r="F146" s="3">
        <v>135.9</v>
      </c>
      <c r="G146" s="3">
        <v>57.1</v>
      </c>
      <c r="H146" s="3">
        <v>1974</v>
      </c>
      <c r="I146" s="17" t="s">
        <v>359</v>
      </c>
      <c r="J146" s="4">
        <v>2017</v>
      </c>
      <c r="K146" s="7"/>
      <c r="L146" s="35"/>
    </row>
    <row r="147" spans="1:12" s="11" customFormat="1" ht="15" customHeight="1">
      <c r="A147" s="6">
        <v>25</v>
      </c>
      <c r="B147" s="13" t="s">
        <v>734</v>
      </c>
      <c r="C147" s="3"/>
      <c r="D147" s="3" t="s">
        <v>720</v>
      </c>
      <c r="E147" s="3"/>
      <c r="F147" s="3">
        <v>135.9</v>
      </c>
      <c r="G147" s="3">
        <v>57.1</v>
      </c>
      <c r="H147" s="3">
        <v>1974</v>
      </c>
      <c r="I147" s="17" t="s">
        <v>359</v>
      </c>
      <c r="J147" s="4">
        <v>2018</v>
      </c>
      <c r="K147" s="7" t="s">
        <v>614</v>
      </c>
      <c r="L147" s="35"/>
    </row>
    <row r="148" spans="1:12" s="11" customFormat="1" ht="15" customHeight="1">
      <c r="A148" s="6">
        <v>26</v>
      </c>
      <c r="B148" s="13" t="s">
        <v>735</v>
      </c>
      <c r="C148" s="3"/>
      <c r="D148" s="3" t="s">
        <v>720</v>
      </c>
      <c r="E148" s="3"/>
      <c r="F148" s="3">
        <v>135.9</v>
      </c>
      <c r="G148" s="3">
        <v>57.1</v>
      </c>
      <c r="H148" s="3">
        <v>1974</v>
      </c>
      <c r="I148" s="17" t="s">
        <v>359</v>
      </c>
      <c r="J148" s="4">
        <v>2017</v>
      </c>
      <c r="K148" s="7" t="s">
        <v>619</v>
      </c>
      <c r="L148" s="35"/>
    </row>
    <row r="149" spans="1:12" s="11" customFormat="1" ht="15" customHeight="1" hidden="1">
      <c r="A149" s="6">
        <v>27</v>
      </c>
      <c r="B149" s="13" t="s">
        <v>736</v>
      </c>
      <c r="C149" s="3"/>
      <c r="D149" s="3" t="s">
        <v>720</v>
      </c>
      <c r="E149" s="3"/>
      <c r="F149" s="3">
        <v>204.5</v>
      </c>
      <c r="G149" s="3">
        <v>89.2</v>
      </c>
      <c r="H149" s="3">
        <v>1974</v>
      </c>
      <c r="I149" s="17" t="s">
        <v>359</v>
      </c>
      <c r="J149" s="4">
        <v>2017</v>
      </c>
      <c r="K149" s="7"/>
      <c r="L149" s="35"/>
    </row>
    <row r="150" spans="1:12" s="11" customFormat="1" ht="15" customHeight="1" hidden="1">
      <c r="A150" s="6">
        <v>28</v>
      </c>
      <c r="B150" s="13" t="s">
        <v>737</v>
      </c>
      <c r="C150" s="3"/>
      <c r="D150" s="3" t="s">
        <v>720</v>
      </c>
      <c r="E150" s="3"/>
      <c r="F150" s="3">
        <v>65.1</v>
      </c>
      <c r="G150" s="3">
        <v>34.1</v>
      </c>
      <c r="H150" s="3">
        <v>1974</v>
      </c>
      <c r="I150" s="17" t="s">
        <v>359</v>
      </c>
      <c r="J150" s="4">
        <v>2018</v>
      </c>
      <c r="K150" s="7"/>
      <c r="L150" s="35"/>
    </row>
    <row r="151" spans="1:12" s="11" customFormat="1" ht="15" customHeight="1" hidden="1">
      <c r="A151" s="6">
        <v>29</v>
      </c>
      <c r="B151" s="13" t="s">
        <v>738</v>
      </c>
      <c r="C151" s="3"/>
      <c r="D151" s="3" t="s">
        <v>720</v>
      </c>
      <c r="E151" s="3"/>
      <c r="F151" s="3">
        <v>150.6</v>
      </c>
      <c r="G151" s="3">
        <v>57.8</v>
      </c>
      <c r="H151" s="3">
        <v>1974</v>
      </c>
      <c r="I151" s="17" t="s">
        <v>359</v>
      </c>
      <c r="J151" s="4">
        <v>2017</v>
      </c>
      <c r="K151" s="7"/>
      <c r="L151" s="35"/>
    </row>
    <row r="152" spans="1:12" s="11" customFormat="1" ht="15" customHeight="1" hidden="1">
      <c r="A152" s="6">
        <v>30</v>
      </c>
      <c r="B152" s="13" t="s">
        <v>739</v>
      </c>
      <c r="C152" s="3"/>
      <c r="D152" s="3" t="s">
        <v>720</v>
      </c>
      <c r="E152" s="3"/>
      <c r="F152" s="3">
        <v>130</v>
      </c>
      <c r="G152" s="3">
        <v>51.2</v>
      </c>
      <c r="H152" s="3">
        <v>1974</v>
      </c>
      <c r="I152" s="17" t="s">
        <v>359</v>
      </c>
      <c r="J152" s="4">
        <v>2018</v>
      </c>
      <c r="K152" s="7"/>
      <c r="L152" s="35"/>
    </row>
    <row r="153" spans="1:12" s="11" customFormat="1" ht="15" customHeight="1" hidden="1">
      <c r="A153" s="6">
        <v>31</v>
      </c>
      <c r="B153" s="13" t="s">
        <v>740</v>
      </c>
      <c r="C153" s="3"/>
      <c r="D153" s="3" t="s">
        <v>720</v>
      </c>
      <c r="E153" s="3"/>
      <c r="F153" s="3">
        <v>150.6</v>
      </c>
      <c r="G153" s="3">
        <v>57.8</v>
      </c>
      <c r="H153" s="3">
        <v>1974</v>
      </c>
      <c r="I153" s="17" t="s">
        <v>359</v>
      </c>
      <c r="J153" s="4">
        <v>2018</v>
      </c>
      <c r="K153" s="7"/>
      <c r="L153" s="35"/>
    </row>
    <row r="154" spans="1:12" s="11" customFormat="1" ht="15" customHeight="1" hidden="1">
      <c r="A154" s="6">
        <v>32</v>
      </c>
      <c r="B154" s="13" t="s">
        <v>741</v>
      </c>
      <c r="C154" s="3"/>
      <c r="D154" s="3" t="s">
        <v>720</v>
      </c>
      <c r="E154" s="3"/>
      <c r="F154" s="3">
        <v>124.1</v>
      </c>
      <c r="G154" s="3">
        <v>49.3</v>
      </c>
      <c r="H154" s="3">
        <v>1974</v>
      </c>
      <c r="I154" s="17" t="s">
        <v>359</v>
      </c>
      <c r="J154" s="4">
        <v>2018</v>
      </c>
      <c r="K154" s="7"/>
      <c r="L154" s="35"/>
    </row>
    <row r="155" spans="1:12" s="11" customFormat="1" ht="15" customHeight="1" hidden="1">
      <c r="A155" s="6">
        <v>33</v>
      </c>
      <c r="B155" s="13" t="s">
        <v>742</v>
      </c>
      <c r="C155" s="3"/>
      <c r="D155" s="3" t="s">
        <v>720</v>
      </c>
      <c r="E155" s="3"/>
      <c r="F155" s="3">
        <v>135.9</v>
      </c>
      <c r="G155" s="3">
        <v>57.1</v>
      </c>
      <c r="H155" s="3">
        <v>1974</v>
      </c>
      <c r="I155" s="17" t="s">
        <v>359</v>
      </c>
      <c r="J155" s="4">
        <v>2017</v>
      </c>
      <c r="K155" s="7"/>
      <c r="L155" s="35"/>
    </row>
    <row r="156" spans="1:12" s="11" customFormat="1" ht="15" customHeight="1" hidden="1">
      <c r="A156" s="6">
        <v>34</v>
      </c>
      <c r="B156" s="13" t="s">
        <v>743</v>
      </c>
      <c r="C156" s="3"/>
      <c r="D156" s="3"/>
      <c r="E156" s="3"/>
      <c r="F156" s="3"/>
      <c r="G156" s="3"/>
      <c r="H156" s="3"/>
      <c r="I156" s="3"/>
      <c r="J156" s="4"/>
      <c r="K156" s="7"/>
      <c r="L156" s="35"/>
    </row>
    <row r="157" spans="1:12" s="11" customFormat="1" ht="15" customHeight="1" hidden="1">
      <c r="A157" s="6"/>
      <c r="B157" s="8" t="s">
        <v>744</v>
      </c>
      <c r="C157" s="3"/>
      <c r="D157" s="3"/>
      <c r="E157" s="3"/>
      <c r="F157" s="3"/>
      <c r="G157" s="3"/>
      <c r="H157" s="3"/>
      <c r="I157" s="3"/>
      <c r="J157" s="4"/>
      <c r="K157" s="7"/>
      <c r="L157" s="35"/>
    </row>
    <row r="158" spans="1:12" s="11" customFormat="1" ht="15" customHeight="1" hidden="1">
      <c r="A158" s="6"/>
      <c r="B158" s="13" t="s">
        <v>745</v>
      </c>
      <c r="C158" s="3"/>
      <c r="D158" s="3"/>
      <c r="E158" s="3"/>
      <c r="F158" s="3"/>
      <c r="G158" s="3"/>
      <c r="H158" s="3"/>
      <c r="I158" s="3"/>
      <c r="J158" s="4"/>
      <c r="K158" s="7"/>
      <c r="L158" s="35"/>
    </row>
    <row r="159" spans="1:12" s="11" customFormat="1" ht="15" customHeight="1" hidden="1">
      <c r="A159" s="6"/>
      <c r="B159" s="8" t="s">
        <v>746</v>
      </c>
      <c r="C159" s="3"/>
      <c r="D159" s="3"/>
      <c r="E159" s="3"/>
      <c r="F159" s="3"/>
      <c r="G159" s="3"/>
      <c r="H159" s="3"/>
      <c r="I159" s="3"/>
      <c r="J159" s="4"/>
      <c r="K159" s="7"/>
      <c r="L159" s="35"/>
    </row>
    <row r="160" spans="1:12" s="11" customFormat="1" ht="15" customHeight="1" hidden="1">
      <c r="A160" s="6"/>
      <c r="B160" s="13" t="s">
        <v>747</v>
      </c>
      <c r="C160" s="3" t="s">
        <v>748</v>
      </c>
      <c r="D160" s="3" t="s">
        <v>720</v>
      </c>
      <c r="E160" s="3"/>
      <c r="F160" s="3">
        <v>264</v>
      </c>
      <c r="G160" s="3">
        <v>0</v>
      </c>
      <c r="H160" s="3">
        <v>1974</v>
      </c>
      <c r="I160" s="3" t="s">
        <v>561</v>
      </c>
      <c r="J160" s="4">
        <v>2004</v>
      </c>
      <c r="K160" s="7"/>
      <c r="L160" s="35"/>
    </row>
    <row r="161" spans="1:12" s="11" customFormat="1" ht="15" customHeight="1">
      <c r="A161" s="6">
        <v>35</v>
      </c>
      <c r="B161" s="13" t="s">
        <v>749</v>
      </c>
      <c r="C161" s="3"/>
      <c r="D161" s="3" t="s">
        <v>750</v>
      </c>
      <c r="E161" s="3"/>
      <c r="F161" s="3">
        <v>579.9</v>
      </c>
      <c r="G161" s="3">
        <v>271.9</v>
      </c>
      <c r="H161" s="3">
        <v>1962</v>
      </c>
      <c r="I161" s="3" t="s">
        <v>562</v>
      </c>
      <c r="J161" s="4">
        <v>2018</v>
      </c>
      <c r="K161" s="7" t="s">
        <v>614</v>
      </c>
      <c r="L161" s="35"/>
    </row>
    <row r="162" spans="1:12" s="11" customFormat="1" ht="15" customHeight="1" hidden="1">
      <c r="A162" s="6">
        <v>36</v>
      </c>
      <c r="B162" s="13" t="s">
        <v>751</v>
      </c>
      <c r="C162" s="3"/>
      <c r="D162" s="3"/>
      <c r="E162" s="3"/>
      <c r="F162" s="3"/>
      <c r="G162" s="3"/>
      <c r="H162" s="3"/>
      <c r="I162" s="3"/>
      <c r="J162" s="4"/>
      <c r="K162" s="7"/>
      <c r="L162" s="35"/>
    </row>
    <row r="163" spans="1:12" s="11" customFormat="1" ht="15" customHeight="1" hidden="1">
      <c r="A163" s="6"/>
      <c r="B163" s="13" t="s">
        <v>752</v>
      </c>
      <c r="C163" s="3"/>
      <c r="D163" s="3" t="s">
        <v>720</v>
      </c>
      <c r="E163" s="3"/>
      <c r="F163" s="3">
        <v>12</v>
      </c>
      <c r="G163" s="3">
        <v>0</v>
      </c>
      <c r="H163" s="3">
        <v>1974</v>
      </c>
      <c r="I163" s="3" t="s">
        <v>333</v>
      </c>
      <c r="J163" s="4">
        <v>2019</v>
      </c>
      <c r="K163" s="7"/>
      <c r="L163" s="35"/>
    </row>
    <row r="164" spans="1:12" s="11" customFormat="1" ht="15" customHeight="1" hidden="1">
      <c r="A164" s="6">
        <v>37</v>
      </c>
      <c r="B164" s="8" t="s">
        <v>753</v>
      </c>
      <c r="C164" s="3" t="s">
        <v>754</v>
      </c>
      <c r="D164" s="3" t="s">
        <v>720</v>
      </c>
      <c r="E164" s="3"/>
      <c r="F164" s="3">
        <v>50</v>
      </c>
      <c r="G164" s="3">
        <v>0</v>
      </c>
      <c r="H164" s="3">
        <v>1974</v>
      </c>
      <c r="I164" s="3" t="s">
        <v>207</v>
      </c>
      <c r="J164" s="4">
        <v>2004</v>
      </c>
      <c r="K164" s="7"/>
      <c r="L164" s="35"/>
    </row>
    <row r="165" spans="1:12" s="11" customFormat="1" ht="15" customHeight="1" hidden="1">
      <c r="A165" s="6">
        <v>38</v>
      </c>
      <c r="B165" s="13" t="s">
        <v>696</v>
      </c>
      <c r="C165" s="3" t="s">
        <v>697</v>
      </c>
      <c r="D165" s="3">
        <v>136563</v>
      </c>
      <c r="E165" s="3"/>
      <c r="F165" s="3">
        <v>9</v>
      </c>
      <c r="G165" s="3">
        <v>2</v>
      </c>
      <c r="H165" s="3"/>
      <c r="I165" s="3" t="s">
        <v>208</v>
      </c>
      <c r="J165" s="4">
        <v>2018</v>
      </c>
      <c r="K165" s="5"/>
      <c r="L165" s="35"/>
    </row>
    <row r="166" spans="1:245" ht="19.5" customHeight="1">
      <c r="A166" s="199" t="s">
        <v>1406</v>
      </c>
      <c r="B166" s="199"/>
      <c r="C166" s="199"/>
      <c r="D166" s="199"/>
      <c r="E166" s="199"/>
      <c r="F166" s="3"/>
      <c r="G166" s="3"/>
      <c r="H166" s="3"/>
      <c r="I166" s="3"/>
      <c r="J166" s="4"/>
      <c r="K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</row>
    <row r="167" spans="1:245" ht="38.25" customHeight="1">
      <c r="A167" s="201" t="s">
        <v>755</v>
      </c>
      <c r="B167" s="202"/>
      <c r="C167" s="202"/>
      <c r="D167" s="202"/>
      <c r="E167" s="202"/>
      <c r="F167" s="152"/>
      <c r="G167" s="3"/>
      <c r="H167" s="3"/>
      <c r="I167" s="3"/>
      <c r="J167" s="4"/>
      <c r="K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</row>
    <row r="168" spans="1:245" ht="15" customHeight="1" hidden="1">
      <c r="A168" s="6">
        <v>1</v>
      </c>
      <c r="B168" s="13" t="s">
        <v>618</v>
      </c>
      <c r="C168" s="3"/>
      <c r="D168" s="3" t="s">
        <v>756</v>
      </c>
      <c r="E168" s="3"/>
      <c r="F168" s="3">
        <v>100.5</v>
      </c>
      <c r="G168" s="3">
        <v>39.3</v>
      </c>
      <c r="H168" s="3">
        <v>2005</v>
      </c>
      <c r="I168" s="17" t="s">
        <v>359</v>
      </c>
      <c r="J168" s="4">
        <v>2017</v>
      </c>
      <c r="K168" s="7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</row>
    <row r="169" spans="1:245" ht="15" customHeight="1" hidden="1">
      <c r="A169" s="6">
        <v>2</v>
      </c>
      <c r="B169" s="13" t="s">
        <v>701</v>
      </c>
      <c r="C169" s="3"/>
      <c r="D169" s="3" t="s">
        <v>756</v>
      </c>
      <c r="E169" s="3"/>
      <c r="F169" s="3">
        <v>97.7</v>
      </c>
      <c r="G169" s="3">
        <v>36.1</v>
      </c>
      <c r="H169" s="3">
        <v>2005</v>
      </c>
      <c r="I169" s="17" t="s">
        <v>359</v>
      </c>
      <c r="J169" s="4">
        <v>2017</v>
      </c>
      <c r="K169" s="7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</row>
    <row r="170" spans="1:245" ht="15" customHeight="1" hidden="1">
      <c r="A170" s="6">
        <v>3</v>
      </c>
      <c r="B170" s="13" t="s">
        <v>621</v>
      </c>
      <c r="C170" s="3"/>
      <c r="D170" s="3" t="s">
        <v>756</v>
      </c>
      <c r="E170" s="3"/>
      <c r="F170" s="3">
        <v>100.5</v>
      </c>
      <c r="G170" s="3">
        <v>39.3</v>
      </c>
      <c r="H170" s="3">
        <v>2005</v>
      </c>
      <c r="I170" s="17" t="s">
        <v>359</v>
      </c>
      <c r="J170" s="4">
        <v>2017</v>
      </c>
      <c r="K170" s="7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</row>
    <row r="171" spans="1:245" ht="15" customHeight="1" hidden="1">
      <c r="A171" s="6">
        <v>4</v>
      </c>
      <c r="B171" s="13" t="s">
        <v>622</v>
      </c>
      <c r="C171" s="3"/>
      <c r="D171" s="3" t="s">
        <v>756</v>
      </c>
      <c r="E171" s="3"/>
      <c r="F171" s="3">
        <v>100.5</v>
      </c>
      <c r="G171" s="3">
        <v>39.3</v>
      </c>
      <c r="H171" s="3">
        <v>2005</v>
      </c>
      <c r="I171" s="17" t="s">
        <v>359</v>
      </c>
      <c r="J171" s="4">
        <v>2017</v>
      </c>
      <c r="K171" s="7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</row>
    <row r="172" spans="1:245" ht="15" customHeight="1" hidden="1">
      <c r="A172" s="6">
        <v>5</v>
      </c>
      <c r="B172" s="13" t="s">
        <v>623</v>
      </c>
      <c r="C172" s="3"/>
      <c r="D172" s="3" t="s">
        <v>756</v>
      </c>
      <c r="E172" s="3"/>
      <c r="F172" s="3">
        <v>97.7</v>
      </c>
      <c r="G172" s="3">
        <v>36.1</v>
      </c>
      <c r="H172" s="3">
        <v>2005</v>
      </c>
      <c r="I172" s="17" t="s">
        <v>359</v>
      </c>
      <c r="J172" s="4">
        <v>2017</v>
      </c>
      <c r="K172" s="7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</row>
    <row r="173" spans="1:245" ht="15" customHeight="1" hidden="1">
      <c r="A173" s="6">
        <v>6</v>
      </c>
      <c r="B173" s="13" t="s">
        <v>624</v>
      </c>
      <c r="C173" s="3"/>
      <c r="D173" s="3" t="s">
        <v>756</v>
      </c>
      <c r="E173" s="3"/>
      <c r="F173" s="3">
        <v>100.5</v>
      </c>
      <c r="G173" s="3">
        <v>39.3</v>
      </c>
      <c r="H173" s="3">
        <v>2005</v>
      </c>
      <c r="I173" s="17" t="s">
        <v>359</v>
      </c>
      <c r="J173" s="4">
        <v>2017</v>
      </c>
      <c r="K173" s="7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</row>
    <row r="174" spans="1:245" ht="15" customHeight="1" hidden="1">
      <c r="A174" s="6">
        <v>7</v>
      </c>
      <c r="B174" s="13" t="s">
        <v>625</v>
      </c>
      <c r="C174" s="3"/>
      <c r="D174" s="3" t="s">
        <v>756</v>
      </c>
      <c r="E174" s="3"/>
      <c r="F174" s="3">
        <v>100.5</v>
      </c>
      <c r="G174" s="3">
        <v>39.3</v>
      </c>
      <c r="H174" s="3">
        <v>2005</v>
      </c>
      <c r="I174" s="17" t="s">
        <v>359</v>
      </c>
      <c r="J174" s="4">
        <v>2017</v>
      </c>
      <c r="K174" s="7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</row>
    <row r="175" spans="1:245" ht="15" customHeight="1" hidden="1">
      <c r="A175" s="6">
        <v>8</v>
      </c>
      <c r="B175" s="13" t="s">
        <v>626</v>
      </c>
      <c r="C175" s="3"/>
      <c r="D175" s="3" t="s">
        <v>756</v>
      </c>
      <c r="E175" s="3"/>
      <c r="F175" s="3">
        <v>100.5</v>
      </c>
      <c r="G175" s="3">
        <v>39.3</v>
      </c>
      <c r="H175" s="3">
        <v>2005</v>
      </c>
      <c r="I175" s="17" t="s">
        <v>359</v>
      </c>
      <c r="J175" s="4">
        <v>2017</v>
      </c>
      <c r="K175" s="7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</row>
    <row r="176" spans="1:245" ht="15" customHeight="1" hidden="1">
      <c r="A176" s="6">
        <v>9</v>
      </c>
      <c r="B176" s="13" t="s">
        <v>627</v>
      </c>
      <c r="C176" s="3"/>
      <c r="D176" s="3" t="s">
        <v>756</v>
      </c>
      <c r="E176" s="3"/>
      <c r="F176" s="3">
        <v>100.5</v>
      </c>
      <c r="G176" s="3">
        <v>39.3</v>
      </c>
      <c r="H176" s="3">
        <v>2005</v>
      </c>
      <c r="I176" s="17" t="s">
        <v>359</v>
      </c>
      <c r="J176" s="4">
        <v>2017</v>
      </c>
      <c r="K176" s="7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</row>
    <row r="177" spans="1:245" ht="15" customHeight="1" hidden="1">
      <c r="A177" s="6">
        <v>10</v>
      </c>
      <c r="B177" s="13" t="s">
        <v>628</v>
      </c>
      <c r="C177" s="3"/>
      <c r="D177" s="3" t="s">
        <v>756</v>
      </c>
      <c r="E177" s="3"/>
      <c r="F177" s="3">
        <v>44.8</v>
      </c>
      <c r="G177" s="3">
        <v>26.8</v>
      </c>
      <c r="H177" s="3">
        <v>2005</v>
      </c>
      <c r="I177" s="17" t="s">
        <v>359</v>
      </c>
      <c r="J177" s="4">
        <v>2017</v>
      </c>
      <c r="K177" s="7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</row>
    <row r="178" spans="1:245" ht="15" customHeight="1">
      <c r="A178" s="6">
        <v>11</v>
      </c>
      <c r="B178" s="13" t="s">
        <v>629</v>
      </c>
      <c r="C178" s="3"/>
      <c r="D178" s="3" t="s">
        <v>756</v>
      </c>
      <c r="E178" s="3"/>
      <c r="F178" s="3">
        <v>100.5</v>
      </c>
      <c r="G178" s="3">
        <v>39.3</v>
      </c>
      <c r="H178" s="3">
        <v>2005</v>
      </c>
      <c r="I178" s="17" t="s">
        <v>359</v>
      </c>
      <c r="J178" s="4">
        <v>2017</v>
      </c>
      <c r="K178" s="7" t="s">
        <v>613</v>
      </c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</row>
    <row r="179" spans="1:245" ht="15" customHeight="1" hidden="1">
      <c r="A179" s="6">
        <v>12</v>
      </c>
      <c r="B179" s="13" t="s">
        <v>630</v>
      </c>
      <c r="C179" s="3"/>
      <c r="D179" s="3" t="s">
        <v>756</v>
      </c>
      <c r="E179" s="3"/>
      <c r="F179" s="3">
        <v>44.8</v>
      </c>
      <c r="G179" s="3">
        <v>26.8</v>
      </c>
      <c r="H179" s="3">
        <v>2005</v>
      </c>
      <c r="I179" s="17" t="s">
        <v>359</v>
      </c>
      <c r="J179" s="4">
        <v>2017</v>
      </c>
      <c r="K179" s="7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</row>
    <row r="180" spans="1:245" ht="15" customHeight="1" hidden="1">
      <c r="A180" s="6">
        <v>13</v>
      </c>
      <c r="B180" s="13" t="s">
        <v>631</v>
      </c>
      <c r="C180" s="3"/>
      <c r="D180" s="3" t="s">
        <v>756</v>
      </c>
      <c r="E180" s="3"/>
      <c r="F180" s="3">
        <v>97.7</v>
      </c>
      <c r="G180" s="3">
        <v>36.1</v>
      </c>
      <c r="H180" s="3">
        <v>2005</v>
      </c>
      <c r="I180" s="17" t="s">
        <v>359</v>
      </c>
      <c r="J180" s="4">
        <v>2017</v>
      </c>
      <c r="K180" s="7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</row>
    <row r="181" spans="1:245" ht="15" customHeight="1">
      <c r="A181" s="6">
        <v>14</v>
      </c>
      <c r="B181" s="13" t="s">
        <v>632</v>
      </c>
      <c r="C181" s="3"/>
      <c r="D181" s="3" t="s">
        <v>756</v>
      </c>
      <c r="E181" s="3"/>
      <c r="F181" s="3">
        <v>100.5</v>
      </c>
      <c r="G181" s="3">
        <v>39.3</v>
      </c>
      <c r="H181" s="3">
        <v>2005</v>
      </c>
      <c r="I181" s="17" t="s">
        <v>359</v>
      </c>
      <c r="J181" s="4">
        <v>2017</v>
      </c>
      <c r="K181" s="7" t="s">
        <v>613</v>
      </c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</row>
    <row r="182" spans="1:245" ht="15" customHeight="1">
      <c r="A182" s="6">
        <v>15</v>
      </c>
      <c r="B182" s="13" t="s">
        <v>633</v>
      </c>
      <c r="C182" s="3"/>
      <c r="D182" s="3" t="s">
        <v>756</v>
      </c>
      <c r="E182" s="3"/>
      <c r="F182" s="3">
        <v>100.5</v>
      </c>
      <c r="G182" s="3">
        <v>39.3</v>
      </c>
      <c r="H182" s="3">
        <v>2005</v>
      </c>
      <c r="I182" s="17" t="s">
        <v>359</v>
      </c>
      <c r="J182" s="4">
        <v>2017</v>
      </c>
      <c r="K182" s="7" t="s">
        <v>613</v>
      </c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</row>
    <row r="183" spans="1:245" ht="15" customHeight="1" hidden="1">
      <c r="A183" s="6">
        <v>16</v>
      </c>
      <c r="B183" s="13" t="s">
        <v>634</v>
      </c>
      <c r="C183" s="3"/>
      <c r="D183" s="3" t="s">
        <v>756</v>
      </c>
      <c r="E183" s="3"/>
      <c r="F183" s="3">
        <v>97.7</v>
      </c>
      <c r="G183" s="3">
        <v>36.1</v>
      </c>
      <c r="H183" s="3">
        <v>2005</v>
      </c>
      <c r="I183" s="17" t="s">
        <v>359</v>
      </c>
      <c r="J183" s="4">
        <v>2017</v>
      </c>
      <c r="K183" s="7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</row>
    <row r="184" spans="1:245" ht="15" customHeight="1">
      <c r="A184" s="6">
        <v>17</v>
      </c>
      <c r="B184" s="13" t="s">
        <v>635</v>
      </c>
      <c r="C184" s="3"/>
      <c r="D184" s="3" t="s">
        <v>756</v>
      </c>
      <c r="E184" s="3"/>
      <c r="F184" s="3">
        <v>100.5</v>
      </c>
      <c r="G184" s="3">
        <v>39.3</v>
      </c>
      <c r="H184" s="3">
        <v>2005</v>
      </c>
      <c r="I184" s="17" t="s">
        <v>359</v>
      </c>
      <c r="J184" s="4">
        <v>2017</v>
      </c>
      <c r="K184" s="7" t="s">
        <v>613</v>
      </c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</row>
    <row r="185" spans="1:245" ht="15" customHeight="1" hidden="1">
      <c r="A185" s="6">
        <v>18</v>
      </c>
      <c r="B185" s="13" t="s">
        <v>636</v>
      </c>
      <c r="C185" s="3"/>
      <c r="D185" s="3" t="s">
        <v>756</v>
      </c>
      <c r="E185" s="3"/>
      <c r="F185" s="3">
        <v>100.5</v>
      </c>
      <c r="G185" s="3">
        <v>39.3</v>
      </c>
      <c r="H185" s="3">
        <v>2005</v>
      </c>
      <c r="I185" s="17" t="s">
        <v>359</v>
      </c>
      <c r="J185" s="4">
        <v>2017</v>
      </c>
      <c r="K185" s="7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</row>
    <row r="186" spans="1:245" ht="15" customHeight="1" hidden="1">
      <c r="A186" s="6">
        <v>19</v>
      </c>
      <c r="B186" s="13" t="s">
        <v>637</v>
      </c>
      <c r="C186" s="3"/>
      <c r="D186" s="3" t="s">
        <v>756</v>
      </c>
      <c r="E186" s="3"/>
      <c r="F186" s="3">
        <v>100.5</v>
      </c>
      <c r="G186" s="3">
        <v>39.3</v>
      </c>
      <c r="H186" s="3">
        <v>2005</v>
      </c>
      <c r="I186" s="17" t="s">
        <v>359</v>
      </c>
      <c r="J186" s="4">
        <v>2017</v>
      </c>
      <c r="K186" s="7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</row>
    <row r="187" spans="1:245" ht="15" customHeight="1" hidden="1">
      <c r="A187" s="6">
        <v>20</v>
      </c>
      <c r="B187" s="13" t="s">
        <v>638</v>
      </c>
      <c r="C187" s="3"/>
      <c r="D187" s="3" t="s">
        <v>756</v>
      </c>
      <c r="E187" s="3"/>
      <c r="F187" s="3">
        <v>100.5</v>
      </c>
      <c r="G187" s="3">
        <v>39.3</v>
      </c>
      <c r="H187" s="3">
        <v>2005</v>
      </c>
      <c r="I187" s="17" t="s">
        <v>359</v>
      </c>
      <c r="J187" s="4">
        <v>2017</v>
      </c>
      <c r="K187" s="7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</row>
    <row r="188" spans="1:245" ht="15" customHeight="1" hidden="1">
      <c r="A188" s="6">
        <v>21</v>
      </c>
      <c r="B188" s="8" t="s">
        <v>757</v>
      </c>
      <c r="C188" s="3"/>
      <c r="D188" s="3"/>
      <c r="E188" s="3"/>
      <c r="F188" s="3"/>
      <c r="G188" s="3"/>
      <c r="H188" s="3"/>
      <c r="I188" s="3"/>
      <c r="J188" s="4"/>
      <c r="K188" s="7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</row>
    <row r="189" spans="1:245" ht="15" customHeight="1" hidden="1">
      <c r="A189" s="6"/>
      <c r="B189" s="13" t="s">
        <v>758</v>
      </c>
      <c r="C189" s="3"/>
      <c r="D189" s="3"/>
      <c r="E189" s="3"/>
      <c r="F189" s="3"/>
      <c r="G189" s="3"/>
      <c r="H189" s="3"/>
      <c r="I189" s="3"/>
      <c r="J189" s="4"/>
      <c r="K189" s="7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</row>
    <row r="190" spans="1:245" ht="15" customHeight="1" hidden="1">
      <c r="A190" s="6"/>
      <c r="B190" s="13" t="s">
        <v>759</v>
      </c>
      <c r="C190" s="3" t="s">
        <v>760</v>
      </c>
      <c r="D190" s="3" t="s">
        <v>756</v>
      </c>
      <c r="E190" s="3"/>
      <c r="F190" s="3">
        <v>105.6</v>
      </c>
      <c r="G190" s="3">
        <v>0</v>
      </c>
      <c r="H190" s="3">
        <v>2005</v>
      </c>
      <c r="I190" s="3" t="s">
        <v>561</v>
      </c>
      <c r="J190" s="4">
        <v>2019</v>
      </c>
      <c r="K190" s="7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</row>
    <row r="191" spans="1:245" ht="15" customHeight="1">
      <c r="A191" s="6">
        <v>22</v>
      </c>
      <c r="B191" s="13" t="s">
        <v>761</v>
      </c>
      <c r="C191" s="3"/>
      <c r="D191" s="3">
        <v>17243</v>
      </c>
      <c r="E191" s="3"/>
      <c r="F191" s="3"/>
      <c r="G191" s="3"/>
      <c r="H191" s="3"/>
      <c r="I191" s="3"/>
      <c r="J191" s="4"/>
      <c r="K191" s="7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</row>
    <row r="192" spans="1:245" ht="15" customHeight="1">
      <c r="A192" s="6"/>
      <c r="B192" s="13" t="s">
        <v>712</v>
      </c>
      <c r="C192" s="3" t="s">
        <v>762</v>
      </c>
      <c r="D192" s="3"/>
      <c r="E192" s="3"/>
      <c r="F192" s="3">
        <v>15.8</v>
      </c>
      <c r="G192" s="3">
        <v>4.7</v>
      </c>
      <c r="H192" s="3">
        <v>2001</v>
      </c>
      <c r="I192" s="3" t="s">
        <v>440</v>
      </c>
      <c r="J192" s="4">
        <v>2008</v>
      </c>
      <c r="K192" s="7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</row>
    <row r="193" spans="1:245" ht="15" customHeight="1">
      <c r="A193" s="6"/>
      <c r="B193" s="13" t="s">
        <v>763</v>
      </c>
      <c r="C193" s="3" t="s">
        <v>764</v>
      </c>
      <c r="D193" s="3"/>
      <c r="E193" s="3"/>
      <c r="F193" s="3">
        <v>0</v>
      </c>
      <c r="G193" s="3">
        <v>9.3</v>
      </c>
      <c r="H193" s="3">
        <v>2001</v>
      </c>
      <c r="I193" s="3" t="s">
        <v>673</v>
      </c>
      <c r="J193" s="4" t="s">
        <v>674</v>
      </c>
      <c r="K193" s="7" t="s">
        <v>614</v>
      </c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</row>
    <row r="194" spans="1:245" ht="15" customHeight="1">
      <c r="A194" s="6"/>
      <c r="B194" s="13" t="s">
        <v>765</v>
      </c>
      <c r="C194" s="3" t="s">
        <v>707</v>
      </c>
      <c r="D194" s="3"/>
      <c r="E194" s="3"/>
      <c r="F194" s="3">
        <v>0</v>
      </c>
      <c r="G194" s="3">
        <v>9.3</v>
      </c>
      <c r="H194" s="3">
        <v>2001</v>
      </c>
      <c r="I194" s="3" t="s">
        <v>673</v>
      </c>
      <c r="J194" s="4" t="s">
        <v>674</v>
      </c>
      <c r="K194" s="7" t="s">
        <v>614</v>
      </c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</row>
    <row r="195" spans="1:245" ht="15" customHeight="1">
      <c r="A195" s="6">
        <v>23</v>
      </c>
      <c r="B195" s="13" t="s">
        <v>751</v>
      </c>
      <c r="C195" s="3"/>
      <c r="D195" s="3"/>
      <c r="E195" s="3"/>
      <c r="F195" s="3"/>
      <c r="G195" s="3"/>
      <c r="H195" s="3"/>
      <c r="I195" s="3"/>
      <c r="J195" s="4"/>
      <c r="K195" s="7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</row>
    <row r="196" spans="1:245" ht="15" customHeight="1">
      <c r="A196" s="6"/>
      <c r="B196" s="8" t="s">
        <v>766</v>
      </c>
      <c r="C196" s="3"/>
      <c r="D196" s="3" t="s">
        <v>756</v>
      </c>
      <c r="E196" s="3"/>
      <c r="F196" s="3">
        <v>4.8</v>
      </c>
      <c r="G196" s="3">
        <v>0</v>
      </c>
      <c r="H196" s="3">
        <v>1960</v>
      </c>
      <c r="I196" s="3" t="s">
        <v>333</v>
      </c>
      <c r="J196" s="4">
        <v>2010</v>
      </c>
      <c r="K196" s="7" t="s">
        <v>619</v>
      </c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</row>
    <row r="197" spans="1:245" ht="15" customHeight="1" hidden="1">
      <c r="A197" s="6">
        <v>24</v>
      </c>
      <c r="B197" s="13" t="s">
        <v>770</v>
      </c>
      <c r="C197" s="3" t="s">
        <v>707</v>
      </c>
      <c r="D197" s="3">
        <v>17243</v>
      </c>
      <c r="E197" s="3"/>
      <c r="F197" s="3">
        <v>0</v>
      </c>
      <c r="G197" s="3">
        <v>16</v>
      </c>
      <c r="H197" s="9"/>
      <c r="I197" s="3" t="s">
        <v>332</v>
      </c>
      <c r="J197" s="4" t="s">
        <v>674</v>
      </c>
      <c r="K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</row>
    <row r="198" spans="1:245" ht="15" customHeight="1" hidden="1">
      <c r="A198" s="6">
        <v>25</v>
      </c>
      <c r="B198" s="13" t="s">
        <v>692</v>
      </c>
      <c r="C198" s="3"/>
      <c r="D198" s="3">
        <v>17243</v>
      </c>
      <c r="E198" s="3"/>
      <c r="F198" s="3"/>
      <c r="G198" s="3"/>
      <c r="H198" s="9"/>
      <c r="I198" s="10"/>
      <c r="J198" s="4"/>
      <c r="K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</row>
    <row r="199" spans="1:245" ht="15" customHeight="1" hidden="1">
      <c r="A199" s="6"/>
      <c r="B199" s="13" t="s">
        <v>712</v>
      </c>
      <c r="C199" s="3" t="s">
        <v>771</v>
      </c>
      <c r="D199" s="3"/>
      <c r="E199" s="3"/>
      <c r="F199" s="3">
        <v>0</v>
      </c>
      <c r="G199" s="3">
        <v>13.3</v>
      </c>
      <c r="H199" s="3"/>
      <c r="I199" s="3" t="s">
        <v>331</v>
      </c>
      <c r="J199" s="4" t="s">
        <v>674</v>
      </c>
      <c r="K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</row>
    <row r="200" spans="1:245" ht="15" customHeight="1" hidden="1">
      <c r="A200" s="6"/>
      <c r="B200" s="13" t="s">
        <v>694</v>
      </c>
      <c r="C200" s="3" t="s">
        <v>691</v>
      </c>
      <c r="D200" s="3"/>
      <c r="E200" s="3"/>
      <c r="F200" s="3">
        <v>60</v>
      </c>
      <c r="G200" s="3">
        <v>60</v>
      </c>
      <c r="H200" s="3"/>
      <c r="I200" s="3" t="s">
        <v>553</v>
      </c>
      <c r="J200" s="4">
        <v>2015</v>
      </c>
      <c r="K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</row>
    <row r="201" spans="1:245" ht="15" customHeight="1" hidden="1">
      <c r="A201" s="6">
        <v>26</v>
      </c>
      <c r="B201" s="13" t="s">
        <v>772</v>
      </c>
      <c r="C201" s="3" t="s">
        <v>697</v>
      </c>
      <c r="D201" s="3">
        <v>17243</v>
      </c>
      <c r="E201" s="3"/>
      <c r="F201" s="3">
        <v>0</v>
      </c>
      <c r="G201" s="3">
        <v>13.9</v>
      </c>
      <c r="H201" s="3"/>
      <c r="I201" s="3" t="s">
        <v>590</v>
      </c>
      <c r="J201" s="4" t="s">
        <v>674</v>
      </c>
      <c r="K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</row>
    <row r="202" spans="1:245" ht="15" customHeight="1" hidden="1">
      <c r="A202" s="6">
        <v>27</v>
      </c>
      <c r="B202" s="13" t="s">
        <v>773</v>
      </c>
      <c r="C202" s="3" t="s">
        <v>707</v>
      </c>
      <c r="D202" s="3">
        <v>17243</v>
      </c>
      <c r="E202" s="3"/>
      <c r="F202" s="3">
        <v>0</v>
      </c>
      <c r="G202" s="3">
        <v>13.5</v>
      </c>
      <c r="H202" s="3"/>
      <c r="I202" s="3" t="s">
        <v>334</v>
      </c>
      <c r="J202" s="4" t="s">
        <v>674</v>
      </c>
      <c r="K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</row>
    <row r="203" spans="1:12" s="11" customFormat="1" ht="19.5" customHeight="1">
      <c r="A203" s="199" t="s">
        <v>774</v>
      </c>
      <c r="B203" s="199"/>
      <c r="C203" s="199"/>
      <c r="D203" s="199"/>
      <c r="E203" s="199"/>
      <c r="F203" s="3"/>
      <c r="G203" s="3"/>
      <c r="H203" s="3"/>
      <c r="I203" s="3"/>
      <c r="J203" s="4"/>
      <c r="K203" s="5"/>
      <c r="L203" s="35"/>
    </row>
    <row r="204" spans="1:12" s="11" customFormat="1" ht="30" customHeight="1">
      <c r="A204" s="200" t="s">
        <v>775</v>
      </c>
      <c r="B204" s="200"/>
      <c r="C204" s="200"/>
      <c r="D204" s="200"/>
      <c r="E204" s="200"/>
      <c r="F204" s="3"/>
      <c r="G204" s="3"/>
      <c r="H204" s="3"/>
      <c r="I204" s="3"/>
      <c r="J204" s="4"/>
      <c r="K204" s="5"/>
      <c r="L204" s="35"/>
    </row>
    <row r="205" spans="1:12" s="11" customFormat="1" ht="15" customHeight="1" hidden="1">
      <c r="A205" s="6">
        <v>1</v>
      </c>
      <c r="B205" s="8" t="s">
        <v>776</v>
      </c>
      <c r="C205" s="3"/>
      <c r="D205" s="3" t="s">
        <v>777</v>
      </c>
      <c r="E205" s="3"/>
      <c r="F205" s="3">
        <v>134.5</v>
      </c>
      <c r="G205" s="3">
        <v>55.7</v>
      </c>
      <c r="H205" s="3">
        <v>2007</v>
      </c>
      <c r="I205" s="17" t="s">
        <v>359</v>
      </c>
      <c r="J205" s="4">
        <v>2019</v>
      </c>
      <c r="K205" s="7"/>
      <c r="L205" s="35"/>
    </row>
    <row r="206" spans="1:12" s="11" customFormat="1" ht="15" customHeight="1" hidden="1">
      <c r="A206" s="6">
        <v>2</v>
      </c>
      <c r="B206" s="8" t="s">
        <v>778</v>
      </c>
      <c r="C206" s="3"/>
      <c r="D206" s="3" t="s">
        <v>777</v>
      </c>
      <c r="E206" s="3"/>
      <c r="F206" s="3">
        <v>134.5</v>
      </c>
      <c r="G206" s="3">
        <v>55.7</v>
      </c>
      <c r="H206" s="3">
        <v>2007</v>
      </c>
      <c r="I206" s="17" t="s">
        <v>359</v>
      </c>
      <c r="J206" s="4">
        <v>2019</v>
      </c>
      <c r="K206" s="7"/>
      <c r="L206" s="35"/>
    </row>
    <row r="207" spans="1:12" s="11" customFormat="1" ht="15" customHeight="1" hidden="1">
      <c r="A207" s="6">
        <v>3</v>
      </c>
      <c r="B207" s="8" t="s">
        <v>779</v>
      </c>
      <c r="C207" s="3"/>
      <c r="D207" s="3" t="s">
        <v>777</v>
      </c>
      <c r="E207" s="3"/>
      <c r="F207" s="3">
        <v>134.5</v>
      </c>
      <c r="G207" s="3">
        <v>55.7</v>
      </c>
      <c r="H207" s="3">
        <v>2009</v>
      </c>
      <c r="I207" s="17" t="s">
        <v>359</v>
      </c>
      <c r="J207" s="4">
        <v>2018</v>
      </c>
      <c r="K207" s="7"/>
      <c r="L207" s="35"/>
    </row>
    <row r="208" spans="1:12" s="11" customFormat="1" ht="15" customHeight="1" hidden="1">
      <c r="A208" s="6">
        <v>4</v>
      </c>
      <c r="B208" s="8" t="s">
        <v>780</v>
      </c>
      <c r="C208" s="3"/>
      <c r="D208" s="3" t="s">
        <v>777</v>
      </c>
      <c r="E208" s="3"/>
      <c r="F208" s="3">
        <v>149.2</v>
      </c>
      <c r="G208" s="3">
        <v>56.4</v>
      </c>
      <c r="H208" s="3">
        <v>2009</v>
      </c>
      <c r="I208" s="17" t="s">
        <v>359</v>
      </c>
      <c r="J208" s="4">
        <v>2018</v>
      </c>
      <c r="K208" s="7"/>
      <c r="L208" s="35"/>
    </row>
    <row r="209" spans="1:12" s="11" customFormat="1" ht="15" customHeight="1" hidden="1">
      <c r="A209" s="6">
        <v>5</v>
      </c>
      <c r="B209" s="8" t="s">
        <v>781</v>
      </c>
      <c r="C209" s="3"/>
      <c r="D209" s="3" t="s">
        <v>777</v>
      </c>
      <c r="E209" s="3"/>
      <c r="F209" s="3">
        <v>134.5</v>
      </c>
      <c r="G209" s="3">
        <v>55.7</v>
      </c>
      <c r="H209" s="3">
        <v>2007</v>
      </c>
      <c r="I209" s="17" t="s">
        <v>359</v>
      </c>
      <c r="J209" s="4">
        <v>2019</v>
      </c>
      <c r="K209" s="7"/>
      <c r="L209" s="35"/>
    </row>
    <row r="210" spans="1:12" s="11" customFormat="1" ht="15" customHeight="1" hidden="1">
      <c r="A210" s="6">
        <v>6</v>
      </c>
      <c r="B210" s="8" t="s">
        <v>782</v>
      </c>
      <c r="C210" s="3"/>
      <c r="D210" s="3" t="s">
        <v>777</v>
      </c>
      <c r="E210" s="3"/>
      <c r="F210" s="3">
        <v>82.8</v>
      </c>
      <c r="G210" s="3">
        <v>51.8</v>
      </c>
      <c r="H210" s="3">
        <v>2007</v>
      </c>
      <c r="I210" s="17" t="s">
        <v>359</v>
      </c>
      <c r="J210" s="4">
        <v>2019</v>
      </c>
      <c r="K210" s="7"/>
      <c r="L210" s="35"/>
    </row>
    <row r="211" spans="1:12" s="11" customFormat="1" ht="15" customHeight="1" hidden="1">
      <c r="A211" s="6">
        <v>7</v>
      </c>
      <c r="B211" s="8" t="s">
        <v>783</v>
      </c>
      <c r="C211" s="3"/>
      <c r="D211" s="3" t="s">
        <v>777</v>
      </c>
      <c r="E211" s="3"/>
      <c r="F211" s="3">
        <v>134.5</v>
      </c>
      <c r="G211" s="3">
        <v>55.7</v>
      </c>
      <c r="H211" s="3">
        <v>2009</v>
      </c>
      <c r="I211" s="17" t="s">
        <v>359</v>
      </c>
      <c r="J211" s="4">
        <v>2018</v>
      </c>
      <c r="K211" s="7"/>
      <c r="L211" s="35"/>
    </row>
    <row r="212" spans="1:12" s="11" customFormat="1" ht="15" customHeight="1" hidden="1">
      <c r="A212" s="6">
        <v>8</v>
      </c>
      <c r="B212" s="8" t="s">
        <v>784</v>
      </c>
      <c r="C212" s="3"/>
      <c r="D212" s="3" t="s">
        <v>777</v>
      </c>
      <c r="E212" s="3"/>
      <c r="F212" s="3">
        <v>134.5</v>
      </c>
      <c r="G212" s="3">
        <v>55.7</v>
      </c>
      <c r="H212" s="3">
        <v>2009</v>
      </c>
      <c r="I212" s="17" t="s">
        <v>359</v>
      </c>
      <c r="J212" s="4">
        <v>2018</v>
      </c>
      <c r="K212" s="7"/>
      <c r="L212" s="35"/>
    </row>
    <row r="213" spans="1:12" s="11" customFormat="1" ht="15" customHeight="1">
      <c r="A213" s="6">
        <v>9</v>
      </c>
      <c r="B213" s="8" t="s">
        <v>785</v>
      </c>
      <c r="C213" s="3"/>
      <c r="D213" s="3" t="s">
        <v>777</v>
      </c>
      <c r="E213" s="3"/>
      <c r="F213" s="3">
        <v>134.5</v>
      </c>
      <c r="G213" s="3">
        <v>55.7</v>
      </c>
      <c r="H213" s="3">
        <v>2008</v>
      </c>
      <c r="I213" s="17" t="s">
        <v>359</v>
      </c>
      <c r="J213" s="4">
        <v>2017</v>
      </c>
      <c r="K213" s="7" t="s">
        <v>613</v>
      </c>
      <c r="L213" s="35"/>
    </row>
    <row r="214" spans="1:12" s="11" customFormat="1" ht="15" customHeight="1" hidden="1">
      <c r="A214" s="6">
        <v>10</v>
      </c>
      <c r="B214" s="18" t="s">
        <v>786</v>
      </c>
      <c r="C214" s="3"/>
      <c r="D214" s="3" t="s">
        <v>777</v>
      </c>
      <c r="E214" s="3"/>
      <c r="F214" s="3">
        <v>82.8</v>
      </c>
      <c r="G214" s="3">
        <v>51.8</v>
      </c>
      <c r="H214" s="3">
        <v>2008</v>
      </c>
      <c r="I214" s="17" t="s">
        <v>359</v>
      </c>
      <c r="J214" s="4">
        <v>2017</v>
      </c>
      <c r="K214" s="7"/>
      <c r="L214" s="35"/>
    </row>
    <row r="215" spans="1:12" s="11" customFormat="1" ht="15" customHeight="1" hidden="1">
      <c r="A215" s="6">
        <v>11</v>
      </c>
      <c r="B215" s="8" t="s">
        <v>787</v>
      </c>
      <c r="C215" s="3"/>
      <c r="D215" s="3" t="s">
        <v>777</v>
      </c>
      <c r="E215" s="3"/>
      <c r="F215" s="3">
        <v>134.5</v>
      </c>
      <c r="G215" s="3">
        <v>55.7</v>
      </c>
      <c r="H215" s="3">
        <v>2008</v>
      </c>
      <c r="I215" s="17" t="s">
        <v>359</v>
      </c>
      <c r="J215" s="4">
        <v>2017</v>
      </c>
      <c r="K215" s="7"/>
      <c r="L215" s="35"/>
    </row>
    <row r="216" spans="1:12" s="11" customFormat="1" ht="15" customHeight="1">
      <c r="A216" s="6">
        <v>12</v>
      </c>
      <c r="B216" s="8" t="s">
        <v>788</v>
      </c>
      <c r="C216" s="3"/>
      <c r="D216" s="3" t="s">
        <v>777</v>
      </c>
      <c r="E216" s="3"/>
      <c r="F216" s="3">
        <v>134.5</v>
      </c>
      <c r="G216" s="3">
        <v>55.7</v>
      </c>
      <c r="H216" s="3">
        <v>2008</v>
      </c>
      <c r="I216" s="17" t="s">
        <v>359</v>
      </c>
      <c r="J216" s="4">
        <v>2017</v>
      </c>
      <c r="K216" s="7" t="s">
        <v>613</v>
      </c>
      <c r="L216" s="35"/>
    </row>
    <row r="217" spans="1:12" s="11" customFormat="1" ht="15" customHeight="1" hidden="1">
      <c r="A217" s="6">
        <v>13</v>
      </c>
      <c r="B217" s="8" t="s">
        <v>789</v>
      </c>
      <c r="C217" s="3"/>
      <c r="D217" s="3" t="s">
        <v>777</v>
      </c>
      <c r="E217" s="3"/>
      <c r="F217" s="3">
        <v>134.5</v>
      </c>
      <c r="G217" s="3">
        <v>55.7</v>
      </c>
      <c r="H217" s="3">
        <v>2008</v>
      </c>
      <c r="I217" s="17" t="s">
        <v>359</v>
      </c>
      <c r="J217" s="4">
        <v>2017</v>
      </c>
      <c r="K217" s="7"/>
      <c r="L217" s="35"/>
    </row>
    <row r="218" spans="1:12" s="11" customFormat="1" ht="15" customHeight="1" hidden="1">
      <c r="A218" s="6">
        <v>14</v>
      </c>
      <c r="B218" s="8" t="s">
        <v>790</v>
      </c>
      <c r="C218" s="3"/>
      <c r="D218" s="3" t="s">
        <v>777</v>
      </c>
      <c r="E218" s="3"/>
      <c r="F218" s="3">
        <v>134.5</v>
      </c>
      <c r="G218" s="3">
        <v>55.7</v>
      </c>
      <c r="H218" s="3">
        <v>2008</v>
      </c>
      <c r="I218" s="17" t="s">
        <v>359</v>
      </c>
      <c r="J218" s="4">
        <v>2017</v>
      </c>
      <c r="K218" s="7"/>
      <c r="L218" s="35"/>
    </row>
    <row r="219" spans="1:12" s="11" customFormat="1" ht="15" customHeight="1" hidden="1">
      <c r="A219" s="6">
        <v>15</v>
      </c>
      <c r="B219" s="8" t="s">
        <v>791</v>
      </c>
      <c r="C219" s="3"/>
      <c r="D219" s="3" t="s">
        <v>777</v>
      </c>
      <c r="E219" s="3"/>
      <c r="F219" s="3">
        <v>134.5</v>
      </c>
      <c r="G219" s="3">
        <v>55.7</v>
      </c>
      <c r="H219" s="3">
        <v>2008</v>
      </c>
      <c r="I219" s="17" t="s">
        <v>359</v>
      </c>
      <c r="J219" s="4">
        <v>2017</v>
      </c>
      <c r="K219" s="7"/>
      <c r="L219" s="35"/>
    </row>
    <row r="220" spans="1:12" s="11" customFormat="1" ht="15" customHeight="1" hidden="1">
      <c r="A220" s="6">
        <v>16</v>
      </c>
      <c r="B220" s="13" t="s">
        <v>792</v>
      </c>
      <c r="C220" s="3"/>
      <c r="D220" s="3" t="s">
        <v>777</v>
      </c>
      <c r="E220" s="3"/>
      <c r="F220" s="3">
        <v>149.2</v>
      </c>
      <c r="G220" s="3">
        <v>56.4</v>
      </c>
      <c r="H220" s="3">
        <v>2008</v>
      </c>
      <c r="I220" s="17" t="s">
        <v>359</v>
      </c>
      <c r="J220" s="4">
        <v>2017</v>
      </c>
      <c r="K220" s="7"/>
      <c r="L220" s="35"/>
    </row>
    <row r="221" spans="1:12" s="11" customFormat="1" ht="15" customHeight="1" hidden="1">
      <c r="A221" s="6">
        <v>17</v>
      </c>
      <c r="B221" s="8" t="s">
        <v>793</v>
      </c>
      <c r="C221" s="3"/>
      <c r="D221" s="3" t="s">
        <v>777</v>
      </c>
      <c r="E221" s="3"/>
      <c r="F221" s="3">
        <v>134.5</v>
      </c>
      <c r="G221" s="3">
        <v>55.7</v>
      </c>
      <c r="H221" s="3">
        <v>2008</v>
      </c>
      <c r="I221" s="17" t="s">
        <v>359</v>
      </c>
      <c r="J221" s="4">
        <v>2017</v>
      </c>
      <c r="K221" s="7"/>
      <c r="L221" s="35"/>
    </row>
    <row r="222" spans="1:12" s="11" customFormat="1" ht="15" customHeight="1" hidden="1">
      <c r="A222" s="6">
        <v>18</v>
      </c>
      <c r="B222" s="13" t="s">
        <v>794</v>
      </c>
      <c r="C222" s="3"/>
      <c r="D222" s="3"/>
      <c r="E222" s="3"/>
      <c r="F222" s="3"/>
      <c r="G222" s="3"/>
      <c r="H222" s="3"/>
      <c r="I222" s="3"/>
      <c r="J222" s="4"/>
      <c r="K222" s="7"/>
      <c r="L222" s="35"/>
    </row>
    <row r="223" spans="1:12" s="11" customFormat="1" ht="15" customHeight="1" hidden="1">
      <c r="A223" s="6"/>
      <c r="B223" s="8" t="s">
        <v>795</v>
      </c>
      <c r="C223" s="3"/>
      <c r="D223" s="3" t="s">
        <v>777</v>
      </c>
      <c r="E223" s="3"/>
      <c r="F223" s="3">
        <v>459.9</v>
      </c>
      <c r="G223" s="3">
        <v>151.9</v>
      </c>
      <c r="H223" s="3">
        <v>1999</v>
      </c>
      <c r="I223" s="3" t="s">
        <v>562</v>
      </c>
      <c r="J223" s="4">
        <v>2019</v>
      </c>
      <c r="K223" s="7"/>
      <c r="L223" s="35"/>
    </row>
    <row r="224" spans="1:12" s="11" customFormat="1" ht="15" customHeight="1" hidden="1">
      <c r="A224" s="6">
        <v>19</v>
      </c>
      <c r="B224" s="13" t="s">
        <v>794</v>
      </c>
      <c r="C224" s="3"/>
      <c r="D224" s="3"/>
      <c r="E224" s="3"/>
      <c r="F224" s="3"/>
      <c r="G224" s="3"/>
      <c r="H224" s="3"/>
      <c r="I224" s="3"/>
      <c r="J224" s="4"/>
      <c r="K224" s="7"/>
      <c r="L224" s="35"/>
    </row>
    <row r="225" spans="1:12" s="11" customFormat="1" ht="15" customHeight="1" hidden="1">
      <c r="A225" s="6"/>
      <c r="B225" s="8" t="s">
        <v>796</v>
      </c>
      <c r="C225" s="3"/>
      <c r="D225" s="3" t="s">
        <v>777</v>
      </c>
      <c r="E225" s="3"/>
      <c r="F225" s="3">
        <v>459.9</v>
      </c>
      <c r="G225" s="3">
        <v>151.9</v>
      </c>
      <c r="H225" s="3">
        <v>1999</v>
      </c>
      <c r="I225" s="3" t="s">
        <v>562</v>
      </c>
      <c r="J225" s="4">
        <v>2019</v>
      </c>
      <c r="K225" s="7"/>
      <c r="L225" s="35"/>
    </row>
    <row r="226" spans="1:12" s="11" customFormat="1" ht="15" customHeight="1" hidden="1">
      <c r="A226" s="6">
        <v>20</v>
      </c>
      <c r="B226" s="8" t="s">
        <v>797</v>
      </c>
      <c r="C226" s="3" t="s">
        <v>798</v>
      </c>
      <c r="D226" s="3" t="s">
        <v>777</v>
      </c>
      <c r="E226" s="3"/>
      <c r="F226" s="3">
        <v>204</v>
      </c>
      <c r="G226" s="3">
        <v>0</v>
      </c>
      <c r="H226" s="3"/>
      <c r="I226" s="3" t="s">
        <v>552</v>
      </c>
      <c r="J226" s="4">
        <v>2015</v>
      </c>
      <c r="K226" s="7"/>
      <c r="L226" s="35"/>
    </row>
    <row r="227" spans="1:12" s="11" customFormat="1" ht="15" customHeight="1" hidden="1">
      <c r="A227" s="6"/>
      <c r="B227" s="13"/>
      <c r="C227" s="3"/>
      <c r="D227" s="3"/>
      <c r="E227" s="3"/>
      <c r="F227" s="3"/>
      <c r="G227" s="3"/>
      <c r="H227" s="3"/>
      <c r="I227" s="3" t="s">
        <v>60</v>
      </c>
      <c r="J227" s="4"/>
      <c r="K227" s="7"/>
      <c r="L227" s="35"/>
    </row>
    <row r="228" spans="1:12" s="11" customFormat="1" ht="15" customHeight="1" hidden="1">
      <c r="A228" s="6">
        <v>21</v>
      </c>
      <c r="B228" s="13" t="s">
        <v>799</v>
      </c>
      <c r="C228" s="3"/>
      <c r="D228" s="3">
        <v>3473</v>
      </c>
      <c r="E228" s="3"/>
      <c r="F228" s="3"/>
      <c r="G228" s="3"/>
      <c r="H228" s="3"/>
      <c r="I228" s="3"/>
      <c r="J228" s="4"/>
      <c r="K228" s="7"/>
      <c r="L228" s="35"/>
    </row>
    <row r="229" spans="1:12" s="11" customFormat="1" ht="15" customHeight="1" hidden="1">
      <c r="A229" s="6"/>
      <c r="B229" s="8" t="s">
        <v>712</v>
      </c>
      <c r="C229" s="3" t="s">
        <v>670</v>
      </c>
      <c r="D229" s="3"/>
      <c r="E229" s="3"/>
      <c r="F229" s="3">
        <v>22</v>
      </c>
      <c r="G229" s="3">
        <v>6.6</v>
      </c>
      <c r="H229" s="3">
        <v>1965</v>
      </c>
      <c r="I229" s="3" t="s">
        <v>563</v>
      </c>
      <c r="J229" s="4">
        <v>2007</v>
      </c>
      <c r="K229" s="7"/>
      <c r="L229" s="35"/>
    </row>
    <row r="230" spans="1:12" s="11" customFormat="1" ht="15" customHeight="1" hidden="1">
      <c r="A230" s="6"/>
      <c r="B230" s="13" t="s">
        <v>800</v>
      </c>
      <c r="C230" s="3" t="s">
        <v>801</v>
      </c>
      <c r="D230" s="3"/>
      <c r="E230" s="3"/>
      <c r="F230" s="3">
        <v>0</v>
      </c>
      <c r="G230" s="3">
        <v>2.7</v>
      </c>
      <c r="H230" s="3">
        <v>1965</v>
      </c>
      <c r="I230" s="3" t="s">
        <v>673</v>
      </c>
      <c r="J230" s="4" t="s">
        <v>674</v>
      </c>
      <c r="K230" s="7"/>
      <c r="L230" s="35"/>
    </row>
    <row r="231" spans="1:12" s="11" customFormat="1" ht="15" customHeight="1" hidden="1">
      <c r="A231" s="6"/>
      <c r="B231" s="13" t="s">
        <v>802</v>
      </c>
      <c r="C231" s="3" t="s">
        <v>672</v>
      </c>
      <c r="D231" s="3"/>
      <c r="E231" s="3"/>
      <c r="F231" s="3">
        <v>0</v>
      </c>
      <c r="G231" s="3">
        <v>2.7</v>
      </c>
      <c r="H231" s="3">
        <v>1965</v>
      </c>
      <c r="I231" s="3" t="s">
        <v>673</v>
      </c>
      <c r="J231" s="4" t="s">
        <v>674</v>
      </c>
      <c r="K231" s="7"/>
      <c r="L231" s="35"/>
    </row>
    <row r="232" spans="1:12" s="11" customFormat="1" ht="15" customHeight="1" hidden="1">
      <c r="A232" s="6"/>
      <c r="B232" s="13" t="s">
        <v>803</v>
      </c>
      <c r="C232" s="3" t="s">
        <v>697</v>
      </c>
      <c r="D232" s="3"/>
      <c r="E232" s="3"/>
      <c r="F232" s="3">
        <v>0</v>
      </c>
      <c r="G232" s="3">
        <v>2.7</v>
      </c>
      <c r="H232" s="3">
        <v>1965</v>
      </c>
      <c r="I232" s="3" t="s">
        <v>673</v>
      </c>
      <c r="J232" s="4" t="s">
        <v>674</v>
      </c>
      <c r="K232" s="7"/>
      <c r="L232" s="35"/>
    </row>
    <row r="233" spans="1:12" s="11" customFormat="1" ht="15" customHeight="1" hidden="1">
      <c r="A233" s="6">
        <v>22</v>
      </c>
      <c r="B233" s="13" t="s">
        <v>804</v>
      </c>
      <c r="C233" s="3"/>
      <c r="D233" s="3"/>
      <c r="E233" s="3"/>
      <c r="F233" s="3"/>
      <c r="G233" s="3"/>
      <c r="H233" s="3"/>
      <c r="I233" s="3"/>
      <c r="J233" s="4"/>
      <c r="K233" s="7"/>
      <c r="L233" s="35"/>
    </row>
    <row r="234" spans="1:12" s="11" customFormat="1" ht="15" customHeight="1" hidden="1">
      <c r="A234" s="6"/>
      <c r="B234" s="8" t="s">
        <v>805</v>
      </c>
      <c r="C234" s="3"/>
      <c r="D234" s="3" t="s">
        <v>777</v>
      </c>
      <c r="E234" s="3"/>
      <c r="F234" s="3">
        <v>9</v>
      </c>
      <c r="G234" s="3">
        <v>2</v>
      </c>
      <c r="H234" s="3">
        <v>1965</v>
      </c>
      <c r="I234" s="3" t="s">
        <v>554</v>
      </c>
      <c r="J234" s="4">
        <v>2013</v>
      </c>
      <c r="K234" s="7"/>
      <c r="L234" s="35"/>
    </row>
    <row r="235" spans="1:12" s="11" customFormat="1" ht="15" customHeight="1" hidden="1">
      <c r="A235" s="6">
        <v>23</v>
      </c>
      <c r="B235" s="13" t="s">
        <v>751</v>
      </c>
      <c r="C235" s="3"/>
      <c r="D235" s="3"/>
      <c r="E235" s="3"/>
      <c r="F235" s="3"/>
      <c r="G235" s="3"/>
      <c r="H235" s="3"/>
      <c r="I235" s="3"/>
      <c r="J235" s="4"/>
      <c r="K235" s="7"/>
      <c r="L235" s="35"/>
    </row>
    <row r="236" spans="1:12" s="11" customFormat="1" ht="15" customHeight="1" hidden="1">
      <c r="A236" s="6"/>
      <c r="B236" s="8" t="s">
        <v>806</v>
      </c>
      <c r="C236" s="3"/>
      <c r="D236" s="3" t="s">
        <v>777</v>
      </c>
      <c r="E236" s="3"/>
      <c r="F236" s="3">
        <v>5.6</v>
      </c>
      <c r="G236" s="3">
        <v>0</v>
      </c>
      <c r="H236" s="3">
        <v>1965</v>
      </c>
      <c r="I236" s="3" t="s">
        <v>333</v>
      </c>
      <c r="J236" s="4">
        <v>2013</v>
      </c>
      <c r="K236" s="7"/>
      <c r="L236" s="35"/>
    </row>
    <row r="237" spans="1:12" s="11" customFormat="1" ht="15" customHeight="1" hidden="1">
      <c r="A237" s="6">
        <v>24</v>
      </c>
      <c r="B237" s="13" t="s">
        <v>692</v>
      </c>
      <c r="C237" s="3"/>
      <c r="D237" s="3">
        <v>3473</v>
      </c>
      <c r="E237" s="3"/>
      <c r="F237" s="3"/>
      <c r="G237" s="3"/>
      <c r="H237" s="3"/>
      <c r="I237" s="3"/>
      <c r="J237" s="4"/>
      <c r="K237" s="7"/>
      <c r="L237" s="35"/>
    </row>
    <row r="238" spans="1:12" s="11" customFormat="1" ht="15" customHeight="1" hidden="1">
      <c r="A238" s="6"/>
      <c r="B238" s="8" t="s">
        <v>686</v>
      </c>
      <c r="C238" s="3" t="s">
        <v>762</v>
      </c>
      <c r="D238" s="3"/>
      <c r="E238" s="3"/>
      <c r="F238" s="3">
        <v>0</v>
      </c>
      <c r="G238" s="3">
        <v>13.3</v>
      </c>
      <c r="H238" s="3"/>
      <c r="I238" s="3" t="s">
        <v>331</v>
      </c>
      <c r="J238" s="4" t="s">
        <v>674</v>
      </c>
      <c r="K238" s="5"/>
      <c r="L238" s="35"/>
    </row>
    <row r="239" spans="1:12" s="11" customFormat="1" ht="15" customHeight="1" hidden="1">
      <c r="A239" s="6"/>
      <c r="B239" s="13" t="s">
        <v>694</v>
      </c>
      <c r="C239" s="3" t="s">
        <v>706</v>
      </c>
      <c r="D239" s="3"/>
      <c r="E239" s="3"/>
      <c r="F239" s="3">
        <v>60</v>
      </c>
      <c r="G239" s="3">
        <v>60</v>
      </c>
      <c r="H239" s="3"/>
      <c r="I239" s="3" t="s">
        <v>553</v>
      </c>
      <c r="J239" s="4">
        <v>2015</v>
      </c>
      <c r="K239" s="5"/>
      <c r="L239" s="35"/>
    </row>
    <row r="240" spans="1:12" s="11" customFormat="1" ht="15" customHeight="1" hidden="1">
      <c r="A240" s="6">
        <v>25</v>
      </c>
      <c r="B240" s="13" t="s">
        <v>770</v>
      </c>
      <c r="C240" s="3" t="s">
        <v>697</v>
      </c>
      <c r="D240" s="3">
        <v>3473</v>
      </c>
      <c r="E240" s="3"/>
      <c r="F240" s="3">
        <v>0</v>
      </c>
      <c r="G240" s="3">
        <v>16</v>
      </c>
      <c r="H240" s="9"/>
      <c r="I240" s="3" t="s">
        <v>590</v>
      </c>
      <c r="J240" s="4" t="s">
        <v>674</v>
      </c>
      <c r="K240" s="5"/>
      <c r="L240" s="35"/>
    </row>
    <row r="241" spans="1:12" s="11" customFormat="1" ht="15" customHeight="1" hidden="1">
      <c r="A241" s="6">
        <v>26</v>
      </c>
      <c r="B241" s="8" t="s">
        <v>807</v>
      </c>
      <c r="C241" s="3" t="s">
        <v>697</v>
      </c>
      <c r="D241" s="3">
        <v>3473</v>
      </c>
      <c r="E241" s="3"/>
      <c r="F241" s="3">
        <v>0</v>
      </c>
      <c r="G241" s="3">
        <v>16</v>
      </c>
      <c r="H241" s="9"/>
      <c r="I241" s="3" t="s">
        <v>590</v>
      </c>
      <c r="J241" s="4" t="s">
        <v>674</v>
      </c>
      <c r="K241" s="7"/>
      <c r="L241" s="35"/>
    </row>
    <row r="242" spans="1:245" ht="19.5" customHeight="1">
      <c r="A242" s="208" t="s">
        <v>1407</v>
      </c>
      <c r="B242" s="209"/>
      <c r="C242" s="209"/>
      <c r="D242" s="209"/>
      <c r="E242" s="210"/>
      <c r="F242" s="3"/>
      <c r="G242" s="3"/>
      <c r="H242" s="3"/>
      <c r="I242" s="3"/>
      <c r="J242" s="4"/>
      <c r="K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</row>
    <row r="243" spans="1:245" ht="30" customHeight="1">
      <c r="A243" s="201" t="s">
        <v>617</v>
      </c>
      <c r="B243" s="202"/>
      <c r="C243" s="202"/>
      <c r="D243" s="202"/>
      <c r="E243" s="203"/>
      <c r="F243" s="3"/>
      <c r="G243" s="3"/>
      <c r="H243" s="3"/>
      <c r="I243" s="3"/>
      <c r="J243" s="4"/>
      <c r="K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</row>
    <row r="244" spans="1:245" ht="15" customHeight="1" hidden="1">
      <c r="A244" s="6">
        <v>1</v>
      </c>
      <c r="B244" s="8" t="s">
        <v>618</v>
      </c>
      <c r="C244" s="3"/>
      <c r="D244" s="3" t="s">
        <v>808</v>
      </c>
      <c r="E244" s="3"/>
      <c r="F244" s="3">
        <v>121.3</v>
      </c>
      <c r="G244" s="3">
        <v>49.5</v>
      </c>
      <c r="H244" s="3">
        <v>1984</v>
      </c>
      <c r="I244" s="17" t="s">
        <v>359</v>
      </c>
      <c r="J244" s="4">
        <v>2019</v>
      </c>
      <c r="K244" s="7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</row>
    <row r="245" spans="1:245" ht="15" customHeight="1" hidden="1">
      <c r="A245" s="6">
        <v>2</v>
      </c>
      <c r="B245" s="8" t="s">
        <v>701</v>
      </c>
      <c r="C245" s="3"/>
      <c r="D245" s="3" t="s">
        <v>808</v>
      </c>
      <c r="E245" s="3"/>
      <c r="F245" s="3">
        <v>121.3</v>
      </c>
      <c r="G245" s="3">
        <v>49.5</v>
      </c>
      <c r="H245" s="3">
        <v>1984</v>
      </c>
      <c r="I245" s="17" t="s">
        <v>359</v>
      </c>
      <c r="J245" s="4">
        <v>2018</v>
      </c>
      <c r="K245" s="7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</row>
    <row r="246" spans="1:245" ht="15" customHeight="1" hidden="1">
      <c r="A246" s="6">
        <v>3</v>
      </c>
      <c r="B246" s="8" t="s">
        <v>621</v>
      </c>
      <c r="C246" s="3"/>
      <c r="D246" s="3" t="s">
        <v>808</v>
      </c>
      <c r="E246" s="3"/>
      <c r="F246" s="3">
        <v>122.4</v>
      </c>
      <c r="G246" s="3">
        <v>50.6</v>
      </c>
      <c r="H246" s="3">
        <v>1984</v>
      </c>
      <c r="I246" s="17" t="s">
        <v>359</v>
      </c>
      <c r="J246" s="4">
        <v>2017</v>
      </c>
      <c r="K246" s="7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</row>
    <row r="247" spans="1:245" ht="15" customHeight="1" hidden="1">
      <c r="A247" s="6">
        <v>4</v>
      </c>
      <c r="B247" s="8" t="s">
        <v>622</v>
      </c>
      <c r="C247" s="3"/>
      <c r="D247" s="3" t="s">
        <v>808</v>
      </c>
      <c r="E247" s="3"/>
      <c r="F247" s="3">
        <v>114.9</v>
      </c>
      <c r="G247" s="3">
        <v>43.1</v>
      </c>
      <c r="H247" s="3">
        <v>1984</v>
      </c>
      <c r="I247" s="17" t="s">
        <v>359</v>
      </c>
      <c r="J247" s="4">
        <v>2018</v>
      </c>
      <c r="K247" s="7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</row>
    <row r="248" spans="1:245" ht="15" customHeight="1" hidden="1">
      <c r="A248" s="6">
        <v>5</v>
      </c>
      <c r="B248" s="8" t="s">
        <v>623</v>
      </c>
      <c r="C248" s="3"/>
      <c r="D248" s="3" t="s">
        <v>808</v>
      </c>
      <c r="E248" s="3"/>
      <c r="F248" s="3">
        <v>121</v>
      </c>
      <c r="G248" s="3">
        <v>49.2</v>
      </c>
      <c r="H248" s="3">
        <v>1984</v>
      </c>
      <c r="I248" s="17" t="s">
        <v>359</v>
      </c>
      <c r="J248" s="4">
        <v>2019</v>
      </c>
      <c r="K248" s="7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</row>
    <row r="249" spans="1:245" ht="15" customHeight="1" hidden="1">
      <c r="A249" s="6">
        <v>6</v>
      </c>
      <c r="B249" s="8" t="s">
        <v>624</v>
      </c>
      <c r="C249" s="3"/>
      <c r="D249" s="3" t="s">
        <v>808</v>
      </c>
      <c r="E249" s="3"/>
      <c r="F249" s="3">
        <v>121</v>
      </c>
      <c r="G249" s="3">
        <v>49.2</v>
      </c>
      <c r="H249" s="3">
        <v>1984</v>
      </c>
      <c r="I249" s="17" t="s">
        <v>359</v>
      </c>
      <c r="J249" s="4">
        <v>2019</v>
      </c>
      <c r="K249" s="7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</row>
    <row r="250" spans="1:245" ht="15" customHeight="1" hidden="1">
      <c r="A250" s="6">
        <v>7</v>
      </c>
      <c r="B250" s="8" t="s">
        <v>625</v>
      </c>
      <c r="C250" s="3"/>
      <c r="D250" s="3" t="s">
        <v>808</v>
      </c>
      <c r="E250" s="3"/>
      <c r="F250" s="3">
        <v>121</v>
      </c>
      <c r="G250" s="3">
        <v>49.2</v>
      </c>
      <c r="H250" s="3">
        <v>1984</v>
      </c>
      <c r="I250" s="17" t="s">
        <v>359</v>
      </c>
      <c r="J250" s="4">
        <v>2019</v>
      </c>
      <c r="K250" s="7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</row>
    <row r="251" spans="1:245" ht="15" customHeight="1">
      <c r="A251" s="6">
        <v>8</v>
      </c>
      <c r="B251" s="8" t="s">
        <v>626</v>
      </c>
      <c r="C251" s="3"/>
      <c r="D251" s="3" t="s">
        <v>808</v>
      </c>
      <c r="E251" s="3"/>
      <c r="F251" s="3">
        <v>121</v>
      </c>
      <c r="G251" s="3">
        <v>49.2</v>
      </c>
      <c r="H251" s="3">
        <v>1984</v>
      </c>
      <c r="I251" s="17" t="s">
        <v>359</v>
      </c>
      <c r="J251" s="4">
        <v>2018</v>
      </c>
      <c r="K251" s="7" t="s">
        <v>614</v>
      </c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</row>
    <row r="252" spans="1:245" ht="15" customHeight="1" hidden="1">
      <c r="A252" s="6">
        <v>9</v>
      </c>
      <c r="B252" s="8" t="s">
        <v>627</v>
      </c>
      <c r="C252" s="3"/>
      <c r="D252" s="3" t="s">
        <v>808</v>
      </c>
      <c r="E252" s="3"/>
      <c r="F252" s="3">
        <v>121</v>
      </c>
      <c r="G252" s="3">
        <v>49.2</v>
      </c>
      <c r="H252" s="3">
        <v>1984</v>
      </c>
      <c r="I252" s="17" t="s">
        <v>359</v>
      </c>
      <c r="J252" s="4">
        <v>2017</v>
      </c>
      <c r="K252" s="7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</row>
    <row r="253" spans="1:245" ht="15" customHeight="1" hidden="1">
      <c r="A253" s="6">
        <v>10</v>
      </c>
      <c r="B253" s="8" t="s">
        <v>628</v>
      </c>
      <c r="C253" s="3"/>
      <c r="D253" s="3" t="s">
        <v>808</v>
      </c>
      <c r="E253" s="3"/>
      <c r="F253" s="3">
        <v>121</v>
      </c>
      <c r="G253" s="3">
        <v>49.2</v>
      </c>
      <c r="H253" s="3">
        <v>1984</v>
      </c>
      <c r="I253" s="17" t="s">
        <v>359</v>
      </c>
      <c r="J253" s="4">
        <v>2019</v>
      </c>
      <c r="K253" s="7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</row>
    <row r="254" spans="1:245" ht="15" customHeight="1" hidden="1">
      <c r="A254" s="6">
        <v>11</v>
      </c>
      <c r="B254" s="8" t="s">
        <v>629</v>
      </c>
      <c r="C254" s="3"/>
      <c r="D254" s="3" t="s">
        <v>808</v>
      </c>
      <c r="E254" s="3"/>
      <c r="F254" s="3">
        <v>121</v>
      </c>
      <c r="G254" s="3">
        <v>49.2</v>
      </c>
      <c r="H254" s="3">
        <v>1984</v>
      </c>
      <c r="I254" s="17" t="s">
        <v>359</v>
      </c>
      <c r="J254" s="4">
        <v>2017</v>
      </c>
      <c r="K254" s="7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</row>
    <row r="255" spans="1:245" ht="15" customHeight="1" hidden="1">
      <c r="A255" s="6">
        <v>12</v>
      </c>
      <c r="B255" s="8" t="s">
        <v>630</v>
      </c>
      <c r="C255" s="3"/>
      <c r="D255" s="3" t="s">
        <v>808</v>
      </c>
      <c r="E255" s="3"/>
      <c r="F255" s="3">
        <v>114.9</v>
      </c>
      <c r="G255" s="3">
        <v>43.1</v>
      </c>
      <c r="H255" s="3">
        <v>1984</v>
      </c>
      <c r="I255" s="17" t="s">
        <v>359</v>
      </c>
      <c r="J255" s="4">
        <v>2019</v>
      </c>
      <c r="K255" s="7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</row>
    <row r="256" spans="1:245" ht="15" customHeight="1">
      <c r="A256" s="6">
        <v>13</v>
      </c>
      <c r="B256" s="8" t="s">
        <v>631</v>
      </c>
      <c r="C256" s="3"/>
      <c r="D256" s="3" t="s">
        <v>808</v>
      </c>
      <c r="E256" s="3"/>
      <c r="F256" s="3">
        <v>76.6</v>
      </c>
      <c r="G256" s="3">
        <v>38.4</v>
      </c>
      <c r="H256" s="3">
        <v>1984</v>
      </c>
      <c r="I256" s="17" t="s">
        <v>359</v>
      </c>
      <c r="J256" s="4">
        <v>2019</v>
      </c>
      <c r="K256" s="7" t="s">
        <v>614</v>
      </c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</row>
    <row r="257" spans="1:245" ht="15" customHeight="1">
      <c r="A257" s="6">
        <v>14</v>
      </c>
      <c r="B257" s="8" t="s">
        <v>632</v>
      </c>
      <c r="C257" s="3"/>
      <c r="D257" s="3" t="s">
        <v>808</v>
      </c>
      <c r="E257" s="3"/>
      <c r="F257" s="3">
        <v>89.2</v>
      </c>
      <c r="G257" s="3">
        <v>46.4</v>
      </c>
      <c r="H257" s="3">
        <v>1984</v>
      </c>
      <c r="I257" s="17" t="s">
        <v>359</v>
      </c>
      <c r="J257" s="4">
        <v>2019</v>
      </c>
      <c r="K257" s="7" t="s">
        <v>614</v>
      </c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</row>
    <row r="258" spans="1:245" ht="15" customHeight="1">
      <c r="A258" s="6">
        <v>15</v>
      </c>
      <c r="B258" s="8" t="s">
        <v>633</v>
      </c>
      <c r="C258" s="3"/>
      <c r="D258" s="3" t="s">
        <v>808</v>
      </c>
      <c r="E258" s="3"/>
      <c r="F258" s="3">
        <v>89.2</v>
      </c>
      <c r="G258" s="3">
        <v>46.4</v>
      </c>
      <c r="H258" s="3">
        <v>1984</v>
      </c>
      <c r="I258" s="17" t="s">
        <v>359</v>
      </c>
      <c r="J258" s="4">
        <v>2019</v>
      </c>
      <c r="K258" s="7" t="s">
        <v>614</v>
      </c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</row>
    <row r="259" spans="1:245" ht="15" customHeight="1">
      <c r="A259" s="6">
        <v>16</v>
      </c>
      <c r="B259" s="8" t="s">
        <v>634</v>
      </c>
      <c r="C259" s="3"/>
      <c r="D259" s="3" t="s">
        <v>808</v>
      </c>
      <c r="E259" s="3"/>
      <c r="F259" s="3">
        <v>76.6</v>
      </c>
      <c r="G259" s="3">
        <v>38.4</v>
      </c>
      <c r="H259" s="3">
        <v>1984</v>
      </c>
      <c r="I259" s="17" t="s">
        <v>359</v>
      </c>
      <c r="J259" s="4">
        <v>2019</v>
      </c>
      <c r="K259" s="7" t="s">
        <v>614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</row>
    <row r="260" spans="1:245" ht="15" customHeight="1" hidden="1">
      <c r="A260" s="6">
        <v>17</v>
      </c>
      <c r="B260" s="8" t="s">
        <v>635</v>
      </c>
      <c r="C260" s="3"/>
      <c r="D260" s="3" t="s">
        <v>808</v>
      </c>
      <c r="E260" s="3"/>
      <c r="F260" s="3">
        <v>114.9</v>
      </c>
      <c r="G260" s="3">
        <v>43.1</v>
      </c>
      <c r="H260" s="3">
        <v>1984</v>
      </c>
      <c r="I260" s="17" t="s">
        <v>359</v>
      </c>
      <c r="J260" s="4">
        <v>2017</v>
      </c>
      <c r="K260" s="7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</row>
    <row r="261" spans="1:245" ht="15" customHeight="1" hidden="1">
      <c r="A261" s="6">
        <v>18</v>
      </c>
      <c r="B261" s="8" t="s">
        <v>636</v>
      </c>
      <c r="C261" s="3"/>
      <c r="D261" s="3" t="s">
        <v>808</v>
      </c>
      <c r="E261" s="3"/>
      <c r="F261" s="3">
        <v>121</v>
      </c>
      <c r="G261" s="3">
        <v>49.2</v>
      </c>
      <c r="H261" s="3">
        <v>1984</v>
      </c>
      <c r="I261" s="17" t="s">
        <v>359</v>
      </c>
      <c r="J261" s="4">
        <v>2017</v>
      </c>
      <c r="K261" s="7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</row>
    <row r="262" spans="1:245" ht="15" customHeight="1" hidden="1">
      <c r="A262" s="6">
        <v>19</v>
      </c>
      <c r="B262" s="8" t="s">
        <v>637</v>
      </c>
      <c r="C262" s="3"/>
      <c r="D262" s="3" t="s">
        <v>808</v>
      </c>
      <c r="E262" s="3"/>
      <c r="F262" s="3">
        <v>121</v>
      </c>
      <c r="G262" s="3">
        <v>49.2</v>
      </c>
      <c r="H262" s="3">
        <v>1984</v>
      </c>
      <c r="I262" s="17" t="s">
        <v>359</v>
      </c>
      <c r="J262" s="4">
        <v>2017</v>
      </c>
      <c r="K262" s="7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</row>
    <row r="263" spans="1:245" ht="15" customHeight="1">
      <c r="A263" s="6">
        <v>20</v>
      </c>
      <c r="B263" s="8" t="s">
        <v>638</v>
      </c>
      <c r="C263" s="3"/>
      <c r="D263" s="3" t="s">
        <v>808</v>
      </c>
      <c r="E263" s="3"/>
      <c r="F263" s="3">
        <v>121</v>
      </c>
      <c r="G263" s="3">
        <v>49.2</v>
      </c>
      <c r="H263" s="3">
        <v>1984</v>
      </c>
      <c r="I263" s="17" t="s">
        <v>359</v>
      </c>
      <c r="J263" s="4">
        <v>2019</v>
      </c>
      <c r="K263" s="7" t="s">
        <v>619</v>
      </c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</row>
    <row r="264" spans="1:245" ht="15" customHeight="1" hidden="1">
      <c r="A264" s="6">
        <v>21</v>
      </c>
      <c r="B264" s="8" t="s">
        <v>639</v>
      </c>
      <c r="C264" s="3"/>
      <c r="D264" s="3" t="s">
        <v>808</v>
      </c>
      <c r="E264" s="3"/>
      <c r="F264" s="3">
        <v>121</v>
      </c>
      <c r="G264" s="3">
        <v>49.2</v>
      </c>
      <c r="H264" s="3">
        <v>1984</v>
      </c>
      <c r="I264" s="17" t="s">
        <v>359</v>
      </c>
      <c r="J264" s="4">
        <v>2017</v>
      </c>
      <c r="K264" s="7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</row>
    <row r="265" spans="1:245" ht="15" customHeight="1" hidden="1">
      <c r="A265" s="6">
        <v>22</v>
      </c>
      <c r="B265" s="8" t="s">
        <v>640</v>
      </c>
      <c r="C265" s="3"/>
      <c r="D265" s="3" t="s">
        <v>808</v>
      </c>
      <c r="E265" s="3"/>
      <c r="F265" s="3">
        <v>121</v>
      </c>
      <c r="G265" s="3">
        <v>49.2</v>
      </c>
      <c r="H265" s="3">
        <v>1984</v>
      </c>
      <c r="I265" s="17" t="s">
        <v>359</v>
      </c>
      <c r="J265" s="4">
        <v>2017</v>
      </c>
      <c r="K265" s="7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</row>
    <row r="266" spans="1:245" ht="15" customHeight="1" hidden="1">
      <c r="A266" s="6">
        <v>23</v>
      </c>
      <c r="B266" s="8" t="s">
        <v>641</v>
      </c>
      <c r="C266" s="3"/>
      <c r="D266" s="3" t="s">
        <v>808</v>
      </c>
      <c r="E266" s="3"/>
      <c r="F266" s="3">
        <v>121</v>
      </c>
      <c r="G266" s="3">
        <v>49.2</v>
      </c>
      <c r="H266" s="3">
        <v>1984</v>
      </c>
      <c r="I266" s="17" t="s">
        <v>359</v>
      </c>
      <c r="J266" s="4">
        <v>2017</v>
      </c>
      <c r="K266" s="7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</row>
    <row r="267" spans="1:245" ht="15" customHeight="1" hidden="1">
      <c r="A267" s="6">
        <v>24</v>
      </c>
      <c r="B267" s="8" t="s">
        <v>642</v>
      </c>
      <c r="C267" s="3"/>
      <c r="D267" s="3" t="s">
        <v>808</v>
      </c>
      <c r="E267" s="3"/>
      <c r="F267" s="3">
        <v>121</v>
      </c>
      <c r="G267" s="3">
        <v>49.2</v>
      </c>
      <c r="H267" s="3">
        <v>1984</v>
      </c>
      <c r="I267" s="17" t="s">
        <v>359</v>
      </c>
      <c r="J267" s="4">
        <v>2019</v>
      </c>
      <c r="K267" s="7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</row>
    <row r="268" spans="1:245" ht="15" customHeight="1" hidden="1">
      <c r="A268" s="6">
        <v>25</v>
      </c>
      <c r="B268" s="8" t="s">
        <v>643</v>
      </c>
      <c r="C268" s="3"/>
      <c r="D268" s="3" t="s">
        <v>808</v>
      </c>
      <c r="E268" s="3"/>
      <c r="F268" s="3">
        <v>121</v>
      </c>
      <c r="G268" s="3">
        <v>49.2</v>
      </c>
      <c r="H268" s="3">
        <v>1984</v>
      </c>
      <c r="I268" s="17" t="s">
        <v>359</v>
      </c>
      <c r="J268" s="4">
        <v>2017</v>
      </c>
      <c r="K268" s="7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</row>
    <row r="269" spans="1:245" ht="15" customHeight="1" hidden="1">
      <c r="A269" s="6">
        <v>26</v>
      </c>
      <c r="B269" s="8" t="s">
        <v>644</v>
      </c>
      <c r="C269" s="3"/>
      <c r="D269" s="3" t="s">
        <v>808</v>
      </c>
      <c r="E269" s="3"/>
      <c r="F269" s="3">
        <v>121</v>
      </c>
      <c r="G269" s="3">
        <v>49.2</v>
      </c>
      <c r="H269" s="3">
        <v>1984</v>
      </c>
      <c r="I269" s="17" t="s">
        <v>359</v>
      </c>
      <c r="J269" s="4">
        <v>2017</v>
      </c>
      <c r="K269" s="7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</row>
    <row r="270" spans="1:245" ht="15" customHeight="1" hidden="1">
      <c r="A270" s="6">
        <v>27</v>
      </c>
      <c r="B270" s="8" t="s">
        <v>645</v>
      </c>
      <c r="C270" s="3"/>
      <c r="D270" s="3" t="s">
        <v>808</v>
      </c>
      <c r="E270" s="3"/>
      <c r="F270" s="3">
        <v>114.9</v>
      </c>
      <c r="G270" s="3">
        <v>43.1</v>
      </c>
      <c r="H270" s="3">
        <v>1984</v>
      </c>
      <c r="I270" s="17" t="s">
        <v>359</v>
      </c>
      <c r="J270" s="4">
        <v>2017</v>
      </c>
      <c r="K270" s="7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</row>
    <row r="271" spans="1:245" ht="15" customHeight="1" hidden="1">
      <c r="A271" s="6">
        <v>28</v>
      </c>
      <c r="B271" s="8" t="s">
        <v>646</v>
      </c>
      <c r="C271" s="3"/>
      <c r="D271" s="3" t="s">
        <v>808</v>
      </c>
      <c r="E271" s="3"/>
      <c r="F271" s="3">
        <v>121</v>
      </c>
      <c r="G271" s="3">
        <v>49.2</v>
      </c>
      <c r="H271" s="3">
        <v>1984</v>
      </c>
      <c r="I271" s="17" t="s">
        <v>359</v>
      </c>
      <c r="J271" s="4">
        <v>2017</v>
      </c>
      <c r="K271" s="7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</row>
    <row r="272" spans="1:245" ht="15" customHeight="1" hidden="1">
      <c r="A272" s="6">
        <v>29</v>
      </c>
      <c r="B272" s="8" t="s">
        <v>647</v>
      </c>
      <c r="C272" s="3"/>
      <c r="D272" s="3" t="s">
        <v>808</v>
      </c>
      <c r="E272" s="3"/>
      <c r="F272" s="3">
        <v>121</v>
      </c>
      <c r="G272" s="3">
        <v>49.2</v>
      </c>
      <c r="H272" s="3">
        <v>1984</v>
      </c>
      <c r="I272" s="17" t="s">
        <v>359</v>
      </c>
      <c r="J272" s="4">
        <v>2017</v>
      </c>
      <c r="K272" s="7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</row>
    <row r="273" spans="1:245" ht="15" customHeight="1" hidden="1">
      <c r="A273" s="6">
        <v>30</v>
      </c>
      <c r="B273" s="8" t="s">
        <v>648</v>
      </c>
      <c r="C273" s="3"/>
      <c r="D273" s="3" t="s">
        <v>808</v>
      </c>
      <c r="E273" s="3"/>
      <c r="F273" s="3">
        <v>121</v>
      </c>
      <c r="G273" s="3">
        <v>49.2</v>
      </c>
      <c r="H273" s="3">
        <v>1984</v>
      </c>
      <c r="I273" s="17" t="s">
        <v>359</v>
      </c>
      <c r="J273" s="4">
        <v>2017</v>
      </c>
      <c r="K273" s="7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</row>
    <row r="274" spans="1:245" ht="15" customHeight="1" hidden="1">
      <c r="A274" s="6">
        <v>31</v>
      </c>
      <c r="B274" s="8" t="s">
        <v>809</v>
      </c>
      <c r="C274" s="3"/>
      <c r="D274" s="3"/>
      <c r="E274" s="3"/>
      <c r="F274" s="3"/>
      <c r="G274" s="3"/>
      <c r="H274" s="3"/>
      <c r="I274" s="3"/>
      <c r="J274" s="4"/>
      <c r="K274" s="7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</row>
    <row r="275" spans="1:245" ht="15" customHeight="1" hidden="1">
      <c r="A275" s="6"/>
      <c r="B275" s="8" t="s">
        <v>810</v>
      </c>
      <c r="C275" s="3"/>
      <c r="D275" s="3" t="s">
        <v>808</v>
      </c>
      <c r="E275" s="3"/>
      <c r="F275" s="3">
        <v>123.3</v>
      </c>
      <c r="G275" s="3">
        <v>46.3</v>
      </c>
      <c r="H275" s="3">
        <v>1984</v>
      </c>
      <c r="I275" s="3" t="s">
        <v>334</v>
      </c>
      <c r="J275" s="4">
        <v>2017</v>
      </c>
      <c r="K275" s="7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</row>
    <row r="276" spans="1:245" ht="15" customHeight="1" hidden="1">
      <c r="A276" s="6">
        <v>32</v>
      </c>
      <c r="B276" s="8" t="s">
        <v>809</v>
      </c>
      <c r="C276" s="3"/>
      <c r="D276" s="3"/>
      <c r="E276" s="3"/>
      <c r="F276" s="3"/>
      <c r="G276" s="3"/>
      <c r="H276" s="3"/>
      <c r="I276" s="3"/>
      <c r="J276" s="4"/>
      <c r="K276" s="7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</row>
    <row r="277" spans="1:245" ht="15" customHeight="1" hidden="1">
      <c r="A277" s="6"/>
      <c r="B277" s="8" t="s">
        <v>811</v>
      </c>
      <c r="C277" s="3"/>
      <c r="D277" s="3" t="s">
        <v>808</v>
      </c>
      <c r="E277" s="3"/>
      <c r="F277" s="3">
        <v>123.3</v>
      </c>
      <c r="G277" s="3">
        <v>46.3</v>
      </c>
      <c r="H277" s="3">
        <v>1984</v>
      </c>
      <c r="I277" s="3" t="s">
        <v>334</v>
      </c>
      <c r="J277" s="4">
        <v>2017</v>
      </c>
      <c r="K277" s="7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</row>
    <row r="278" spans="1:245" ht="15" customHeight="1" hidden="1">
      <c r="A278" s="6">
        <v>33</v>
      </c>
      <c r="B278" s="8" t="s">
        <v>663</v>
      </c>
      <c r="C278" s="3"/>
      <c r="D278" s="3"/>
      <c r="E278" s="3"/>
      <c r="F278" s="3"/>
      <c r="G278" s="3"/>
      <c r="H278" s="3"/>
      <c r="I278" s="3"/>
      <c r="J278" s="4"/>
      <c r="K278" s="7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</row>
    <row r="279" spans="1:245" ht="15" customHeight="1" hidden="1">
      <c r="A279" s="6"/>
      <c r="B279" s="8" t="s">
        <v>812</v>
      </c>
      <c r="C279" s="3"/>
      <c r="D279" s="3"/>
      <c r="E279" s="3"/>
      <c r="F279" s="3"/>
      <c r="G279" s="3"/>
      <c r="H279" s="3"/>
      <c r="I279" s="3"/>
      <c r="J279" s="4"/>
      <c r="K279" s="7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</row>
    <row r="280" spans="1:245" ht="15" customHeight="1" hidden="1">
      <c r="A280" s="6"/>
      <c r="B280" s="8" t="s">
        <v>813</v>
      </c>
      <c r="C280" s="3"/>
      <c r="D280" s="3"/>
      <c r="E280" s="3"/>
      <c r="F280" s="3"/>
      <c r="G280" s="3"/>
      <c r="H280" s="3"/>
      <c r="I280" s="3"/>
      <c r="J280" s="4"/>
      <c r="K280" s="7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</row>
    <row r="281" spans="1:245" ht="15" customHeight="1" hidden="1">
      <c r="A281" s="6"/>
      <c r="B281" s="8" t="s">
        <v>814</v>
      </c>
      <c r="C281" s="3"/>
      <c r="D281" s="3" t="s">
        <v>808</v>
      </c>
      <c r="E281" s="3"/>
      <c r="F281" s="3">
        <v>132</v>
      </c>
      <c r="G281" s="3">
        <v>0</v>
      </c>
      <c r="H281" s="3">
        <v>1984</v>
      </c>
      <c r="I281" s="3" t="s">
        <v>1297</v>
      </c>
      <c r="J281" s="4">
        <v>2006</v>
      </c>
      <c r="K281" s="7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</row>
    <row r="282" spans="1:245" ht="15" customHeight="1" hidden="1">
      <c r="A282" s="6"/>
      <c r="B282" s="8"/>
      <c r="C282" s="3"/>
      <c r="D282" s="3"/>
      <c r="E282" s="3"/>
      <c r="F282" s="3"/>
      <c r="G282" s="3"/>
      <c r="H282" s="9" t="s">
        <v>767</v>
      </c>
      <c r="I282" s="10" t="s">
        <v>768</v>
      </c>
      <c r="J282" s="4"/>
      <c r="K282" s="7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</row>
    <row r="283" spans="1:245" ht="15" customHeight="1" hidden="1">
      <c r="A283" s="6">
        <v>34</v>
      </c>
      <c r="B283" s="13" t="s">
        <v>761</v>
      </c>
      <c r="C283" s="3"/>
      <c r="D283" s="3">
        <v>54130</v>
      </c>
      <c r="E283" s="3"/>
      <c r="F283" s="3"/>
      <c r="G283" s="3"/>
      <c r="H283" s="3"/>
      <c r="I283" s="3"/>
      <c r="J283" s="4"/>
      <c r="K283" s="7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</row>
    <row r="284" spans="1:245" ht="15" customHeight="1" hidden="1">
      <c r="A284" s="6"/>
      <c r="B284" s="8" t="s">
        <v>815</v>
      </c>
      <c r="C284" s="3" t="s">
        <v>816</v>
      </c>
      <c r="D284" s="3"/>
      <c r="E284" s="3"/>
      <c r="F284" s="3">
        <v>39.6</v>
      </c>
      <c r="G284" s="3">
        <v>11.9</v>
      </c>
      <c r="H284" s="3">
        <v>1984</v>
      </c>
      <c r="I284" s="3" t="s">
        <v>331</v>
      </c>
      <c r="J284" s="4">
        <v>2012</v>
      </c>
      <c r="K284" s="7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</row>
    <row r="285" spans="1:245" ht="15" customHeight="1" hidden="1">
      <c r="A285" s="6"/>
      <c r="B285" s="13" t="s">
        <v>817</v>
      </c>
      <c r="C285" s="3" t="s">
        <v>801</v>
      </c>
      <c r="D285" s="3"/>
      <c r="E285" s="3"/>
      <c r="F285" s="3">
        <v>0</v>
      </c>
      <c r="G285" s="3">
        <v>6.6</v>
      </c>
      <c r="H285" s="3">
        <v>1984</v>
      </c>
      <c r="I285" s="3" t="s">
        <v>673</v>
      </c>
      <c r="J285" s="4" t="s">
        <v>674</v>
      </c>
      <c r="K285" s="7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</row>
    <row r="286" spans="1:245" ht="15" customHeight="1" hidden="1">
      <c r="A286" s="6"/>
      <c r="B286" s="13" t="s">
        <v>818</v>
      </c>
      <c r="C286" s="3" t="s">
        <v>801</v>
      </c>
      <c r="D286" s="3"/>
      <c r="E286" s="3"/>
      <c r="F286" s="3">
        <v>0</v>
      </c>
      <c r="G286" s="3">
        <v>6.6</v>
      </c>
      <c r="H286" s="3">
        <v>1984</v>
      </c>
      <c r="I286" s="3" t="s">
        <v>673</v>
      </c>
      <c r="J286" s="4" t="s">
        <v>674</v>
      </c>
      <c r="K286" s="7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</row>
    <row r="287" spans="1:245" ht="15" customHeight="1" hidden="1">
      <c r="A287" s="6">
        <v>35</v>
      </c>
      <c r="B287" s="8" t="s">
        <v>819</v>
      </c>
      <c r="C287" s="3"/>
      <c r="D287" s="3"/>
      <c r="E287" s="3"/>
      <c r="F287" s="3"/>
      <c r="G287" s="3"/>
      <c r="H287" s="3"/>
      <c r="I287" s="3"/>
      <c r="J287" s="4"/>
      <c r="K287" s="7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</row>
    <row r="288" spans="1:245" ht="15" customHeight="1" hidden="1">
      <c r="A288" s="6"/>
      <c r="B288" s="8" t="s">
        <v>820</v>
      </c>
      <c r="C288" s="3" t="s">
        <v>821</v>
      </c>
      <c r="D288" s="3" t="s">
        <v>808</v>
      </c>
      <c r="E288" s="3"/>
      <c r="F288" s="3">
        <v>9.1</v>
      </c>
      <c r="G288" s="3">
        <v>0</v>
      </c>
      <c r="H288" s="3">
        <v>1984</v>
      </c>
      <c r="I288" s="3" t="s">
        <v>333</v>
      </c>
      <c r="J288" s="4">
        <v>2014</v>
      </c>
      <c r="K288" s="7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</row>
    <row r="289" spans="1:245" ht="15" customHeight="1" hidden="1">
      <c r="A289" s="6">
        <v>36</v>
      </c>
      <c r="B289" s="13" t="s">
        <v>770</v>
      </c>
      <c r="C289" s="3" t="s">
        <v>697</v>
      </c>
      <c r="D289" s="3">
        <v>54130</v>
      </c>
      <c r="E289" s="3"/>
      <c r="F289" s="3">
        <v>0</v>
      </c>
      <c r="G289" s="3">
        <v>13.3</v>
      </c>
      <c r="H289" s="3">
        <v>1984</v>
      </c>
      <c r="I289" s="3" t="s">
        <v>590</v>
      </c>
      <c r="J289" s="4" t="s">
        <v>674</v>
      </c>
      <c r="K289" s="7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</row>
    <row r="290" spans="1:245" ht="15" customHeight="1" hidden="1">
      <c r="A290" s="6">
        <v>37</v>
      </c>
      <c r="B290" s="8" t="s">
        <v>694</v>
      </c>
      <c r="C290" s="3" t="s">
        <v>822</v>
      </c>
      <c r="D290" s="3" t="s">
        <v>808</v>
      </c>
      <c r="E290" s="3"/>
      <c r="F290" s="3">
        <v>60</v>
      </c>
      <c r="G290" s="3">
        <v>60</v>
      </c>
      <c r="H290" s="3">
        <v>1984</v>
      </c>
      <c r="I290" s="3" t="s">
        <v>553</v>
      </c>
      <c r="J290" s="4">
        <v>2016</v>
      </c>
      <c r="K290" s="7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</row>
    <row r="291" spans="1:245" ht="15" customHeight="1" hidden="1">
      <c r="A291" s="6">
        <v>38</v>
      </c>
      <c r="B291" s="8" t="s">
        <v>823</v>
      </c>
      <c r="C291" s="3" t="s">
        <v>697</v>
      </c>
      <c r="D291" s="3">
        <v>54130</v>
      </c>
      <c r="E291" s="3"/>
      <c r="F291" s="3">
        <v>0</v>
      </c>
      <c r="G291" s="3">
        <v>13.9</v>
      </c>
      <c r="H291" s="3">
        <v>1967</v>
      </c>
      <c r="I291" s="3" t="s">
        <v>590</v>
      </c>
      <c r="J291" s="4" t="s">
        <v>674</v>
      </c>
      <c r="K291" s="7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</row>
    <row r="292" spans="1:245" ht="15" customHeight="1" hidden="1">
      <c r="A292" s="6">
        <v>39</v>
      </c>
      <c r="B292" s="8" t="s">
        <v>825</v>
      </c>
      <c r="C292" s="3" t="s">
        <v>697</v>
      </c>
      <c r="D292" s="3">
        <v>54130</v>
      </c>
      <c r="E292" s="3"/>
      <c r="F292" s="3">
        <v>9</v>
      </c>
      <c r="G292" s="3">
        <v>2</v>
      </c>
      <c r="H292" s="3"/>
      <c r="I292" s="3" t="s">
        <v>208</v>
      </c>
      <c r="J292" s="4">
        <v>2013</v>
      </c>
      <c r="K292" s="7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</row>
    <row r="293" spans="1:12" s="11" customFormat="1" ht="19.5" customHeight="1">
      <c r="A293" s="199" t="s">
        <v>826</v>
      </c>
      <c r="B293" s="199"/>
      <c r="C293" s="199"/>
      <c r="D293" s="199"/>
      <c r="E293" s="199"/>
      <c r="F293" s="3"/>
      <c r="G293" s="3"/>
      <c r="H293" s="3"/>
      <c r="I293" s="3"/>
      <c r="J293" s="4"/>
      <c r="K293" s="5"/>
      <c r="L293" s="35"/>
    </row>
    <row r="294" spans="1:12" s="11" customFormat="1" ht="30" customHeight="1">
      <c r="A294" s="200" t="s">
        <v>617</v>
      </c>
      <c r="B294" s="200"/>
      <c r="C294" s="200"/>
      <c r="D294" s="200"/>
      <c r="E294" s="200"/>
      <c r="F294" s="3"/>
      <c r="G294" s="3"/>
      <c r="H294" s="3"/>
      <c r="I294" s="3"/>
      <c r="J294" s="4"/>
      <c r="K294" s="5"/>
      <c r="L294" s="35"/>
    </row>
    <row r="295" spans="1:12" s="11" customFormat="1" ht="15" customHeight="1" hidden="1">
      <c r="A295" s="6">
        <v>1</v>
      </c>
      <c r="B295" s="8" t="s">
        <v>618</v>
      </c>
      <c r="C295" s="3"/>
      <c r="D295" s="3" t="s">
        <v>827</v>
      </c>
      <c r="E295" s="3"/>
      <c r="F295" s="3">
        <v>86.9</v>
      </c>
      <c r="G295" s="3">
        <v>40.1</v>
      </c>
      <c r="H295" s="3">
        <v>1967</v>
      </c>
      <c r="I295" s="17" t="s">
        <v>359</v>
      </c>
      <c r="J295" s="4">
        <v>2019</v>
      </c>
      <c r="K295" s="7"/>
      <c r="L295" s="35"/>
    </row>
    <row r="296" spans="1:12" s="11" customFormat="1" ht="15" customHeight="1">
      <c r="A296" s="6">
        <v>2</v>
      </c>
      <c r="B296" s="8" t="s">
        <v>1321</v>
      </c>
      <c r="C296" s="3"/>
      <c r="D296" s="3" t="s">
        <v>827</v>
      </c>
      <c r="E296" s="3"/>
      <c r="F296" s="3">
        <v>105.9</v>
      </c>
      <c r="G296" s="3">
        <v>41.1</v>
      </c>
      <c r="H296" s="3">
        <v>2008</v>
      </c>
      <c r="I296" s="17" t="s">
        <v>359</v>
      </c>
      <c r="J296" s="4">
        <v>2017</v>
      </c>
      <c r="K296" s="7" t="s">
        <v>613</v>
      </c>
      <c r="L296" s="35"/>
    </row>
    <row r="297" spans="1:12" s="11" customFormat="1" ht="15" customHeight="1" hidden="1">
      <c r="A297" s="6">
        <v>3</v>
      </c>
      <c r="B297" s="8" t="s">
        <v>456</v>
      </c>
      <c r="C297" s="3"/>
      <c r="D297" s="3" t="s">
        <v>828</v>
      </c>
      <c r="E297" s="3"/>
      <c r="F297" s="3">
        <v>86.9</v>
      </c>
      <c r="G297" s="3">
        <v>40.1</v>
      </c>
      <c r="H297" s="3">
        <v>1971</v>
      </c>
      <c r="I297" s="17" t="s">
        <v>359</v>
      </c>
      <c r="J297" s="4">
        <v>2019</v>
      </c>
      <c r="K297" s="7"/>
      <c r="L297" s="35"/>
    </row>
    <row r="298" spans="1:12" s="11" customFormat="1" ht="15" customHeight="1" hidden="1">
      <c r="A298" s="6">
        <v>4</v>
      </c>
      <c r="B298" s="8" t="s">
        <v>701</v>
      </c>
      <c r="C298" s="3"/>
      <c r="D298" s="3" t="s">
        <v>827</v>
      </c>
      <c r="E298" s="3"/>
      <c r="F298" s="3">
        <v>86.9</v>
      </c>
      <c r="G298" s="3">
        <v>40.1</v>
      </c>
      <c r="H298" s="3">
        <v>1967</v>
      </c>
      <c r="I298" s="17" t="s">
        <v>359</v>
      </c>
      <c r="J298" s="4">
        <v>2018</v>
      </c>
      <c r="K298" s="7"/>
      <c r="L298" s="35"/>
    </row>
    <row r="299" spans="1:12" s="11" customFormat="1" ht="15" customHeight="1" hidden="1">
      <c r="A299" s="6">
        <v>5</v>
      </c>
      <c r="B299" s="8" t="s">
        <v>621</v>
      </c>
      <c r="C299" s="3"/>
      <c r="D299" s="3" t="s">
        <v>827</v>
      </c>
      <c r="E299" s="3"/>
      <c r="F299" s="3">
        <v>86.9</v>
      </c>
      <c r="G299" s="3">
        <v>40.1</v>
      </c>
      <c r="H299" s="3">
        <v>1967</v>
      </c>
      <c r="I299" s="17" t="s">
        <v>359</v>
      </c>
      <c r="J299" s="4">
        <v>2019</v>
      </c>
      <c r="K299" s="7"/>
      <c r="L299" s="35"/>
    </row>
    <row r="300" spans="1:12" s="11" customFormat="1" ht="15" customHeight="1">
      <c r="A300" s="6">
        <v>6</v>
      </c>
      <c r="B300" s="8" t="s">
        <v>622</v>
      </c>
      <c r="C300" s="3"/>
      <c r="D300" s="3" t="s">
        <v>827</v>
      </c>
      <c r="E300" s="3"/>
      <c r="F300" s="3">
        <v>86.9</v>
      </c>
      <c r="G300" s="3">
        <v>40.1</v>
      </c>
      <c r="H300" s="3">
        <v>1967</v>
      </c>
      <c r="I300" s="17" t="s">
        <v>359</v>
      </c>
      <c r="J300" s="4">
        <v>2018</v>
      </c>
      <c r="K300" s="7" t="s">
        <v>614</v>
      </c>
      <c r="L300" s="35"/>
    </row>
    <row r="301" spans="1:12" s="11" customFormat="1" ht="15" customHeight="1" hidden="1">
      <c r="A301" s="6">
        <v>7</v>
      </c>
      <c r="B301" s="8" t="s">
        <v>623</v>
      </c>
      <c r="C301" s="3"/>
      <c r="D301" s="3" t="s">
        <v>827</v>
      </c>
      <c r="E301" s="3"/>
      <c r="F301" s="3">
        <v>86.9</v>
      </c>
      <c r="G301" s="3">
        <v>40.1</v>
      </c>
      <c r="H301" s="3">
        <v>1967</v>
      </c>
      <c r="I301" s="17" t="s">
        <v>359</v>
      </c>
      <c r="J301" s="4">
        <v>2018</v>
      </c>
      <c r="K301" s="7"/>
      <c r="L301" s="35"/>
    </row>
    <row r="302" spans="1:12" s="11" customFormat="1" ht="15" customHeight="1" hidden="1">
      <c r="A302" s="6">
        <v>8</v>
      </c>
      <c r="B302" s="8" t="s">
        <v>624</v>
      </c>
      <c r="C302" s="3"/>
      <c r="D302" s="3" t="s">
        <v>827</v>
      </c>
      <c r="E302" s="3"/>
      <c r="F302" s="3">
        <v>86.9</v>
      </c>
      <c r="G302" s="3">
        <v>40.1</v>
      </c>
      <c r="H302" s="3">
        <v>1967</v>
      </c>
      <c r="I302" s="17" t="s">
        <v>359</v>
      </c>
      <c r="J302" s="4">
        <v>2018</v>
      </c>
      <c r="K302" s="7"/>
      <c r="L302" s="35"/>
    </row>
    <row r="303" spans="1:12" s="11" customFormat="1" ht="15" customHeight="1" hidden="1">
      <c r="A303" s="6">
        <v>9</v>
      </c>
      <c r="B303" s="8" t="s">
        <v>625</v>
      </c>
      <c r="C303" s="3"/>
      <c r="D303" s="3" t="s">
        <v>827</v>
      </c>
      <c r="E303" s="3"/>
      <c r="F303" s="3">
        <v>90.7</v>
      </c>
      <c r="G303" s="3">
        <v>32.5</v>
      </c>
      <c r="H303" s="3">
        <v>1967</v>
      </c>
      <c r="I303" s="17" t="s">
        <v>359</v>
      </c>
      <c r="J303" s="4">
        <v>2018</v>
      </c>
      <c r="K303" s="7"/>
      <c r="L303" s="35"/>
    </row>
    <row r="304" spans="1:12" s="11" customFormat="1" ht="15" customHeight="1">
      <c r="A304" s="6">
        <v>10</v>
      </c>
      <c r="B304" s="8" t="s">
        <v>626</v>
      </c>
      <c r="C304" s="3"/>
      <c r="D304" s="3" t="s">
        <v>827</v>
      </c>
      <c r="E304" s="3"/>
      <c r="F304" s="3">
        <v>63.8</v>
      </c>
      <c r="G304" s="3">
        <v>28.8</v>
      </c>
      <c r="H304" s="3">
        <v>1967</v>
      </c>
      <c r="I304" s="17" t="s">
        <v>359</v>
      </c>
      <c r="J304" s="4">
        <v>2019</v>
      </c>
      <c r="K304" s="7" t="s">
        <v>614</v>
      </c>
      <c r="L304" s="35"/>
    </row>
    <row r="305" spans="1:12" s="11" customFormat="1" ht="15" customHeight="1" hidden="1">
      <c r="A305" s="6">
        <v>11</v>
      </c>
      <c r="B305" s="8" t="s">
        <v>627</v>
      </c>
      <c r="C305" s="3"/>
      <c r="D305" s="3" t="s">
        <v>827</v>
      </c>
      <c r="E305" s="3"/>
      <c r="F305" s="3">
        <v>81.7</v>
      </c>
      <c r="G305" s="3">
        <v>31.9</v>
      </c>
      <c r="H305" s="3">
        <v>1967</v>
      </c>
      <c r="I305" s="17" t="s">
        <v>359</v>
      </c>
      <c r="J305" s="4">
        <v>2018</v>
      </c>
      <c r="K305" s="7"/>
      <c r="L305" s="35"/>
    </row>
    <row r="306" spans="1:12" s="11" customFormat="1" ht="15" customHeight="1" hidden="1">
      <c r="A306" s="6">
        <v>12</v>
      </c>
      <c r="B306" s="8" t="s">
        <v>628</v>
      </c>
      <c r="C306" s="3"/>
      <c r="D306" s="3" t="s">
        <v>827</v>
      </c>
      <c r="E306" s="3"/>
      <c r="F306" s="3">
        <v>40</v>
      </c>
      <c r="G306" s="3">
        <v>16</v>
      </c>
      <c r="H306" s="3">
        <v>1967</v>
      </c>
      <c r="I306" s="17" t="s">
        <v>359</v>
      </c>
      <c r="J306" s="4">
        <v>2018</v>
      </c>
      <c r="K306" s="7"/>
      <c r="L306" s="35"/>
    </row>
    <row r="307" spans="1:12" s="11" customFormat="1" ht="15" customHeight="1" hidden="1">
      <c r="A307" s="6">
        <v>13</v>
      </c>
      <c r="B307" s="8" t="s">
        <v>629</v>
      </c>
      <c r="C307" s="3"/>
      <c r="D307" s="3" t="s">
        <v>827</v>
      </c>
      <c r="E307" s="3"/>
      <c r="F307" s="3">
        <v>84.4</v>
      </c>
      <c r="G307" s="3">
        <v>49.4</v>
      </c>
      <c r="H307" s="3">
        <v>1967</v>
      </c>
      <c r="I307" s="17" t="s">
        <v>359</v>
      </c>
      <c r="J307" s="4">
        <v>2019</v>
      </c>
      <c r="K307" s="7"/>
      <c r="L307" s="35"/>
    </row>
    <row r="308" spans="1:12" s="11" customFormat="1" ht="15" customHeight="1">
      <c r="A308" s="6">
        <v>14</v>
      </c>
      <c r="B308" s="8" t="s">
        <v>630</v>
      </c>
      <c r="C308" s="3"/>
      <c r="D308" s="3" t="s">
        <v>827</v>
      </c>
      <c r="E308" s="3"/>
      <c r="F308" s="3">
        <v>90.7</v>
      </c>
      <c r="G308" s="3">
        <v>32.5</v>
      </c>
      <c r="H308" s="3">
        <v>1967</v>
      </c>
      <c r="I308" s="17" t="s">
        <v>359</v>
      </c>
      <c r="J308" s="4">
        <v>2018</v>
      </c>
      <c r="K308" s="7" t="s">
        <v>614</v>
      </c>
      <c r="L308" s="35"/>
    </row>
    <row r="309" spans="1:12" s="11" customFormat="1" ht="15" customHeight="1" hidden="1">
      <c r="A309" s="6">
        <v>15</v>
      </c>
      <c r="B309" s="8" t="s">
        <v>631</v>
      </c>
      <c r="C309" s="3"/>
      <c r="D309" s="3" t="s">
        <v>827</v>
      </c>
      <c r="E309" s="3"/>
      <c r="F309" s="3">
        <v>86.9</v>
      </c>
      <c r="G309" s="3">
        <v>40.1</v>
      </c>
      <c r="H309" s="3">
        <v>1967</v>
      </c>
      <c r="I309" s="17" t="s">
        <v>359</v>
      </c>
      <c r="J309" s="4">
        <v>2018</v>
      </c>
      <c r="K309" s="7"/>
      <c r="L309" s="35"/>
    </row>
    <row r="310" spans="1:12" s="11" customFormat="1" ht="15" customHeight="1" hidden="1">
      <c r="A310" s="6">
        <v>16</v>
      </c>
      <c r="B310" s="8" t="s">
        <v>632</v>
      </c>
      <c r="C310" s="3"/>
      <c r="D310" s="3" t="s">
        <v>827</v>
      </c>
      <c r="E310" s="3"/>
      <c r="F310" s="3">
        <v>86.9</v>
      </c>
      <c r="G310" s="3">
        <v>40.1</v>
      </c>
      <c r="H310" s="3">
        <v>1967</v>
      </c>
      <c r="I310" s="17" t="s">
        <v>359</v>
      </c>
      <c r="J310" s="4">
        <v>2018</v>
      </c>
      <c r="K310" s="7"/>
      <c r="L310" s="35"/>
    </row>
    <row r="311" spans="1:12" s="11" customFormat="1" ht="15" customHeight="1" hidden="1">
      <c r="A311" s="6">
        <v>17</v>
      </c>
      <c r="B311" s="8" t="s">
        <v>633</v>
      </c>
      <c r="C311" s="3"/>
      <c r="D311" s="3" t="s">
        <v>827</v>
      </c>
      <c r="E311" s="3"/>
      <c r="F311" s="3">
        <v>86.9</v>
      </c>
      <c r="G311" s="3">
        <v>40.1</v>
      </c>
      <c r="H311" s="3">
        <v>1967</v>
      </c>
      <c r="I311" s="17" t="s">
        <v>359</v>
      </c>
      <c r="J311" s="4">
        <v>2018</v>
      </c>
      <c r="K311" s="7"/>
      <c r="L311" s="35"/>
    </row>
    <row r="312" spans="1:12" s="11" customFormat="1" ht="15" customHeight="1" hidden="1">
      <c r="A312" s="6">
        <v>18</v>
      </c>
      <c r="B312" s="8" t="s">
        <v>634</v>
      </c>
      <c r="C312" s="3"/>
      <c r="D312" s="3" t="s">
        <v>827</v>
      </c>
      <c r="E312" s="3"/>
      <c r="F312" s="3">
        <v>86.9</v>
      </c>
      <c r="G312" s="3">
        <v>40.1</v>
      </c>
      <c r="H312" s="3">
        <v>1967</v>
      </c>
      <c r="I312" s="17" t="s">
        <v>359</v>
      </c>
      <c r="J312" s="4">
        <v>2018</v>
      </c>
      <c r="K312" s="7"/>
      <c r="L312" s="35"/>
    </row>
    <row r="313" spans="1:12" s="11" customFormat="1" ht="15" customHeight="1" hidden="1">
      <c r="A313" s="6">
        <v>19</v>
      </c>
      <c r="B313" s="8" t="s">
        <v>635</v>
      </c>
      <c r="C313" s="3"/>
      <c r="D313" s="3" t="s">
        <v>827</v>
      </c>
      <c r="E313" s="3"/>
      <c r="F313" s="3">
        <v>86.9</v>
      </c>
      <c r="G313" s="3">
        <v>40.1</v>
      </c>
      <c r="H313" s="3">
        <v>1967</v>
      </c>
      <c r="I313" s="17" t="s">
        <v>359</v>
      </c>
      <c r="J313" s="4">
        <v>2018</v>
      </c>
      <c r="K313" s="7"/>
      <c r="L313" s="35"/>
    </row>
    <row r="314" spans="1:12" s="11" customFormat="1" ht="15" customHeight="1" hidden="1">
      <c r="A314" s="6">
        <v>20</v>
      </c>
      <c r="B314" s="8" t="s">
        <v>636</v>
      </c>
      <c r="C314" s="3"/>
      <c r="D314" s="3" t="s">
        <v>827</v>
      </c>
      <c r="E314" s="3"/>
      <c r="F314" s="3">
        <v>86.9</v>
      </c>
      <c r="G314" s="3">
        <v>40.1</v>
      </c>
      <c r="H314" s="3">
        <v>1967</v>
      </c>
      <c r="I314" s="17" t="s">
        <v>359</v>
      </c>
      <c r="J314" s="4">
        <v>2018</v>
      </c>
      <c r="K314" s="7"/>
      <c r="L314" s="35"/>
    </row>
    <row r="315" spans="1:12" s="11" customFormat="1" ht="15" customHeight="1" hidden="1">
      <c r="A315" s="6">
        <v>21</v>
      </c>
      <c r="B315" s="8" t="s">
        <v>637</v>
      </c>
      <c r="C315" s="3"/>
      <c r="D315" s="3">
        <v>11686</v>
      </c>
      <c r="E315" s="3"/>
      <c r="F315" s="3">
        <v>86.9</v>
      </c>
      <c r="G315" s="3">
        <v>40.1</v>
      </c>
      <c r="H315" s="3">
        <v>1967</v>
      </c>
      <c r="I315" s="17" t="s">
        <v>359</v>
      </c>
      <c r="J315" s="4">
        <v>2018</v>
      </c>
      <c r="K315" s="7"/>
      <c r="L315" s="35"/>
    </row>
    <row r="316" spans="1:12" s="11" customFormat="1" ht="15" customHeight="1">
      <c r="A316" s="6">
        <v>22</v>
      </c>
      <c r="B316" s="8" t="s">
        <v>829</v>
      </c>
      <c r="C316" s="3"/>
      <c r="D316" s="3" t="s">
        <v>827</v>
      </c>
      <c r="E316" s="3"/>
      <c r="F316" s="3">
        <v>105.9</v>
      </c>
      <c r="G316" s="3">
        <v>41.1</v>
      </c>
      <c r="H316" s="3">
        <v>2008</v>
      </c>
      <c r="I316" s="17" t="s">
        <v>359</v>
      </c>
      <c r="J316" s="4">
        <v>2017</v>
      </c>
      <c r="K316" s="7" t="s">
        <v>613</v>
      </c>
      <c r="L316" s="35"/>
    </row>
    <row r="317" spans="1:12" s="110" customFormat="1" ht="15" customHeight="1" hidden="1">
      <c r="A317" s="103">
        <v>23</v>
      </c>
      <c r="B317" s="104" t="s">
        <v>1322</v>
      </c>
      <c r="C317" s="105"/>
      <c r="D317" s="105"/>
      <c r="E317" s="105"/>
      <c r="F317" s="105"/>
      <c r="G317" s="105"/>
      <c r="H317" s="105">
        <v>2018</v>
      </c>
      <c r="I317" s="106" t="s">
        <v>1299</v>
      </c>
      <c r="J317" s="107"/>
      <c r="K317" s="108"/>
      <c r="L317" s="109"/>
    </row>
    <row r="318" spans="1:12" s="110" customFormat="1" ht="15" customHeight="1" hidden="1">
      <c r="A318" s="103">
        <v>24</v>
      </c>
      <c r="B318" s="104" t="s">
        <v>1320</v>
      </c>
      <c r="C318" s="105"/>
      <c r="D318" s="105"/>
      <c r="E318" s="105"/>
      <c r="F318" s="105"/>
      <c r="G318" s="105"/>
      <c r="H318" s="105">
        <v>2018</v>
      </c>
      <c r="I318" s="106" t="s">
        <v>567</v>
      </c>
      <c r="J318" s="107"/>
      <c r="K318" s="108"/>
      <c r="L318" s="109"/>
    </row>
    <row r="319" spans="1:12" s="11" customFormat="1" ht="15" customHeight="1" hidden="1">
      <c r="A319" s="6">
        <v>25</v>
      </c>
      <c r="B319" s="8" t="s">
        <v>663</v>
      </c>
      <c r="C319" s="3"/>
      <c r="D319" s="3"/>
      <c r="E319" s="3"/>
      <c r="F319" s="3"/>
      <c r="G319" s="3"/>
      <c r="H319" s="3"/>
      <c r="I319" s="3"/>
      <c r="J319" s="4"/>
      <c r="K319" s="7"/>
      <c r="L319" s="35"/>
    </row>
    <row r="320" spans="1:12" s="11" customFormat="1" ht="15" customHeight="1" hidden="1">
      <c r="A320" s="6"/>
      <c r="B320" s="8" t="s">
        <v>830</v>
      </c>
      <c r="C320" s="3"/>
      <c r="D320" s="3"/>
      <c r="E320" s="3"/>
      <c r="F320" s="3"/>
      <c r="G320" s="3"/>
      <c r="H320" s="3"/>
      <c r="I320" s="3"/>
      <c r="J320" s="4"/>
      <c r="K320" s="7"/>
      <c r="L320" s="35"/>
    </row>
    <row r="321" spans="1:12" s="11" customFormat="1" ht="15" customHeight="1" hidden="1">
      <c r="A321" s="6"/>
      <c r="B321" s="8" t="s">
        <v>831</v>
      </c>
      <c r="C321" s="3"/>
      <c r="D321" s="3" t="s">
        <v>827</v>
      </c>
      <c r="E321" s="3"/>
      <c r="F321" s="3">
        <v>96</v>
      </c>
      <c r="G321" s="3">
        <v>0</v>
      </c>
      <c r="H321" s="3">
        <v>1967</v>
      </c>
      <c r="I321" s="3" t="s">
        <v>1297</v>
      </c>
      <c r="J321" s="4">
        <v>2005</v>
      </c>
      <c r="K321" s="7"/>
      <c r="L321" s="35"/>
    </row>
    <row r="322" spans="1:12" s="11" customFormat="1" ht="15" customHeight="1" hidden="1">
      <c r="A322" s="6">
        <v>26</v>
      </c>
      <c r="B322" s="8" t="s">
        <v>761</v>
      </c>
      <c r="C322" s="3"/>
      <c r="D322" s="3"/>
      <c r="E322" s="3"/>
      <c r="F322" s="3"/>
      <c r="G322" s="3"/>
      <c r="H322" s="3"/>
      <c r="I322" s="3"/>
      <c r="J322" s="4"/>
      <c r="K322" s="7"/>
      <c r="L322" s="35"/>
    </row>
    <row r="323" spans="1:12" s="11" customFormat="1" ht="15" customHeight="1" hidden="1">
      <c r="A323" s="6"/>
      <c r="B323" s="8" t="s">
        <v>686</v>
      </c>
      <c r="C323" s="3" t="s">
        <v>670</v>
      </c>
      <c r="D323" s="3" t="s">
        <v>827</v>
      </c>
      <c r="E323" s="3"/>
      <c r="F323" s="3">
        <v>26.4</v>
      </c>
      <c r="G323" s="3">
        <v>7.9</v>
      </c>
      <c r="H323" s="3">
        <v>1967</v>
      </c>
      <c r="I323" s="3" t="s">
        <v>331</v>
      </c>
      <c r="J323" s="4">
        <v>2014</v>
      </c>
      <c r="K323" s="7"/>
      <c r="L323" s="35"/>
    </row>
    <row r="324" spans="1:12" s="11" customFormat="1" ht="15" customHeight="1" hidden="1">
      <c r="A324" s="6"/>
      <c r="B324" s="13" t="s">
        <v>817</v>
      </c>
      <c r="C324" s="3" t="s">
        <v>832</v>
      </c>
      <c r="D324" s="3" t="s">
        <v>827</v>
      </c>
      <c r="E324" s="3"/>
      <c r="F324" s="3">
        <v>0</v>
      </c>
      <c r="G324" s="3">
        <v>6.2</v>
      </c>
      <c r="H324" s="3">
        <v>1967</v>
      </c>
      <c r="I324" s="3" t="s">
        <v>673</v>
      </c>
      <c r="J324" s="4" t="s">
        <v>674</v>
      </c>
      <c r="K324" s="7"/>
      <c r="L324" s="35"/>
    </row>
    <row r="325" spans="1:12" s="11" customFormat="1" ht="15" customHeight="1" hidden="1">
      <c r="A325" s="6">
        <v>27</v>
      </c>
      <c r="B325" s="8" t="s">
        <v>833</v>
      </c>
      <c r="C325" s="3"/>
      <c r="D325" s="3"/>
      <c r="E325" s="3"/>
      <c r="F325" s="3"/>
      <c r="G325" s="3"/>
      <c r="H325" s="3"/>
      <c r="I325" s="3"/>
      <c r="J325" s="4"/>
      <c r="K325" s="7"/>
      <c r="L325" s="35"/>
    </row>
    <row r="326" spans="1:12" s="11" customFormat="1" ht="15" customHeight="1" hidden="1">
      <c r="A326" s="6"/>
      <c r="B326" s="8" t="s">
        <v>834</v>
      </c>
      <c r="C326" s="3"/>
      <c r="D326" s="3"/>
      <c r="E326" s="3"/>
      <c r="F326" s="3"/>
      <c r="G326" s="3"/>
      <c r="H326" s="3"/>
      <c r="I326" s="3"/>
      <c r="J326" s="4"/>
      <c r="K326" s="7"/>
      <c r="L326" s="35"/>
    </row>
    <row r="327" spans="1:12" s="11" customFormat="1" ht="15" customHeight="1" hidden="1">
      <c r="A327" s="6"/>
      <c r="B327" s="8" t="s">
        <v>810</v>
      </c>
      <c r="C327" s="3"/>
      <c r="D327" s="3" t="s">
        <v>827</v>
      </c>
      <c r="E327" s="3"/>
      <c r="F327" s="3">
        <v>123.3</v>
      </c>
      <c r="G327" s="3">
        <v>40.3</v>
      </c>
      <c r="H327" s="3">
        <v>1967</v>
      </c>
      <c r="I327" s="3" t="s">
        <v>334</v>
      </c>
      <c r="J327" s="4">
        <v>2015</v>
      </c>
      <c r="K327" s="7"/>
      <c r="L327" s="35"/>
    </row>
    <row r="328" spans="1:12" s="11" customFormat="1" ht="15" customHeight="1" hidden="1">
      <c r="A328" s="6">
        <v>28</v>
      </c>
      <c r="B328" s="8" t="s">
        <v>833</v>
      </c>
      <c r="C328" s="3"/>
      <c r="D328" s="3"/>
      <c r="E328" s="3"/>
      <c r="F328" s="3"/>
      <c r="G328" s="3"/>
      <c r="H328" s="3"/>
      <c r="I328" s="3"/>
      <c r="J328" s="4"/>
      <c r="K328" s="7"/>
      <c r="L328" s="35"/>
    </row>
    <row r="329" spans="1:12" s="11" customFormat="1" ht="15" customHeight="1" hidden="1">
      <c r="A329" s="6"/>
      <c r="B329" s="8" t="s">
        <v>834</v>
      </c>
      <c r="C329" s="3"/>
      <c r="D329" s="3"/>
      <c r="E329" s="3"/>
      <c r="F329" s="3"/>
      <c r="G329" s="3"/>
      <c r="H329" s="3"/>
      <c r="I329" s="3"/>
      <c r="J329" s="4"/>
      <c r="K329" s="7"/>
      <c r="L329" s="35"/>
    </row>
    <row r="330" spans="1:12" s="11" customFormat="1" ht="15" customHeight="1" hidden="1">
      <c r="A330" s="6"/>
      <c r="B330" s="8" t="s">
        <v>811</v>
      </c>
      <c r="C330" s="3"/>
      <c r="D330" s="3" t="s">
        <v>827</v>
      </c>
      <c r="E330" s="3"/>
      <c r="F330" s="3">
        <v>123.3</v>
      </c>
      <c r="G330" s="3">
        <v>40.3</v>
      </c>
      <c r="H330" s="3">
        <v>1967</v>
      </c>
      <c r="I330" s="3" t="s">
        <v>334</v>
      </c>
      <c r="J330" s="4">
        <v>2015</v>
      </c>
      <c r="K330" s="7"/>
      <c r="L330" s="35"/>
    </row>
    <row r="331" spans="1:12" s="11" customFormat="1" ht="15" customHeight="1" hidden="1">
      <c r="A331" s="6">
        <v>29</v>
      </c>
      <c r="B331" s="8" t="s">
        <v>835</v>
      </c>
      <c r="C331" s="3"/>
      <c r="D331" s="3" t="s">
        <v>827</v>
      </c>
      <c r="E331" s="3"/>
      <c r="F331" s="3">
        <v>0</v>
      </c>
      <c r="G331" s="3">
        <v>13.9</v>
      </c>
      <c r="H331" s="3">
        <v>1967</v>
      </c>
      <c r="I331" s="3" t="s">
        <v>590</v>
      </c>
      <c r="J331" s="4" t="s">
        <v>674</v>
      </c>
      <c r="K331" s="7"/>
      <c r="L331" s="35"/>
    </row>
    <row r="332" spans="1:12" s="11" customFormat="1" ht="15" customHeight="1" hidden="1">
      <c r="A332" s="6">
        <v>30</v>
      </c>
      <c r="B332" s="8" t="s">
        <v>1298</v>
      </c>
      <c r="C332" s="3" t="s">
        <v>836</v>
      </c>
      <c r="D332" s="3" t="s">
        <v>827</v>
      </c>
      <c r="E332" s="3"/>
      <c r="F332" s="3">
        <v>9</v>
      </c>
      <c r="G332" s="3">
        <v>2</v>
      </c>
      <c r="H332" s="3">
        <v>1967</v>
      </c>
      <c r="I332" s="3" t="s">
        <v>208</v>
      </c>
      <c r="J332" s="4">
        <v>2007</v>
      </c>
      <c r="K332" s="7"/>
      <c r="L332" s="35"/>
    </row>
    <row r="333" spans="1:12" s="11" customFormat="1" ht="15" customHeight="1" hidden="1">
      <c r="A333" s="6">
        <v>31</v>
      </c>
      <c r="B333" s="8" t="s">
        <v>837</v>
      </c>
      <c r="C333" s="3" t="s">
        <v>838</v>
      </c>
      <c r="D333" s="3" t="s">
        <v>827</v>
      </c>
      <c r="E333" s="3"/>
      <c r="F333" s="3">
        <v>6.2</v>
      </c>
      <c r="G333" s="3">
        <v>0</v>
      </c>
      <c r="H333" s="3">
        <v>1967</v>
      </c>
      <c r="I333" s="3" t="s">
        <v>333</v>
      </c>
      <c r="J333" s="4">
        <v>2012</v>
      </c>
      <c r="K333" s="7"/>
      <c r="L333" s="35"/>
    </row>
    <row r="334" spans="1:12" s="11" customFormat="1" ht="15" customHeight="1" hidden="1">
      <c r="A334" s="6">
        <v>32</v>
      </c>
      <c r="B334" s="8" t="s">
        <v>692</v>
      </c>
      <c r="C334" s="3"/>
      <c r="D334" s="3">
        <v>8434</v>
      </c>
      <c r="E334" s="3"/>
      <c r="F334" s="3"/>
      <c r="G334" s="3"/>
      <c r="H334" s="3"/>
      <c r="I334" s="3"/>
      <c r="J334" s="4"/>
      <c r="K334" s="7"/>
      <c r="L334" s="35"/>
    </row>
    <row r="335" spans="1:12" s="11" customFormat="1" ht="15" customHeight="1" hidden="1">
      <c r="A335" s="6"/>
      <c r="B335" s="8" t="s">
        <v>686</v>
      </c>
      <c r="C335" s="3" t="s">
        <v>839</v>
      </c>
      <c r="D335" s="3"/>
      <c r="E335" s="3"/>
      <c r="F335" s="3">
        <v>0</v>
      </c>
      <c r="G335" s="3">
        <v>13.3</v>
      </c>
      <c r="H335" s="3"/>
      <c r="I335" s="3" t="s">
        <v>331</v>
      </c>
      <c r="J335" s="4" t="s">
        <v>674</v>
      </c>
      <c r="K335" s="7"/>
      <c r="L335" s="35"/>
    </row>
    <row r="336" spans="1:12" s="11" customFormat="1" ht="15" customHeight="1" hidden="1">
      <c r="A336" s="6"/>
      <c r="B336" s="8" t="s">
        <v>694</v>
      </c>
      <c r="C336" s="3" t="s">
        <v>706</v>
      </c>
      <c r="D336" s="3"/>
      <c r="E336" s="3"/>
      <c r="F336" s="3">
        <v>60</v>
      </c>
      <c r="G336" s="3">
        <v>60</v>
      </c>
      <c r="H336" s="3"/>
      <c r="I336" s="3" t="s">
        <v>553</v>
      </c>
      <c r="J336" s="4">
        <v>2015</v>
      </c>
      <c r="K336" s="5"/>
      <c r="L336" s="35"/>
    </row>
    <row r="337" spans="1:12" s="11" customFormat="1" ht="19.5" customHeight="1">
      <c r="A337" s="199" t="s">
        <v>840</v>
      </c>
      <c r="B337" s="199"/>
      <c r="C337" s="199"/>
      <c r="D337" s="199"/>
      <c r="E337" s="199"/>
      <c r="F337" s="3"/>
      <c r="G337" s="3"/>
      <c r="H337" s="3"/>
      <c r="I337" s="3"/>
      <c r="J337" s="4"/>
      <c r="K337" s="5"/>
      <c r="L337" s="35"/>
    </row>
    <row r="338" spans="1:12" s="11" customFormat="1" ht="30" customHeight="1">
      <c r="A338" s="200" t="s">
        <v>841</v>
      </c>
      <c r="B338" s="200"/>
      <c r="C338" s="200"/>
      <c r="D338" s="200"/>
      <c r="E338" s="200"/>
      <c r="F338" s="3"/>
      <c r="G338" s="3"/>
      <c r="H338" s="3"/>
      <c r="I338" s="3"/>
      <c r="J338" s="4"/>
      <c r="K338" s="5"/>
      <c r="L338" s="35"/>
    </row>
    <row r="339" spans="1:12" s="11" customFormat="1" ht="15" customHeight="1">
      <c r="A339" s="6">
        <v>1</v>
      </c>
      <c r="B339" s="8" t="s">
        <v>618</v>
      </c>
      <c r="C339" s="3"/>
      <c r="D339" s="3" t="s">
        <v>842</v>
      </c>
      <c r="E339" s="3"/>
      <c r="F339" s="3">
        <v>138.9</v>
      </c>
      <c r="G339" s="3">
        <v>53.1</v>
      </c>
      <c r="H339" s="3">
        <v>1976</v>
      </c>
      <c r="I339" s="17" t="s">
        <v>359</v>
      </c>
      <c r="J339" s="4">
        <v>2018</v>
      </c>
      <c r="K339" s="7" t="s">
        <v>614</v>
      </c>
      <c r="L339" s="35"/>
    </row>
    <row r="340" spans="1:12" s="11" customFormat="1" ht="15" customHeight="1" hidden="1">
      <c r="A340" s="6">
        <v>2</v>
      </c>
      <c r="B340" s="8" t="s">
        <v>701</v>
      </c>
      <c r="C340" s="3"/>
      <c r="D340" s="3" t="s">
        <v>842</v>
      </c>
      <c r="E340" s="3"/>
      <c r="F340" s="3">
        <v>130</v>
      </c>
      <c r="G340" s="3">
        <v>51.2</v>
      </c>
      <c r="H340" s="3">
        <v>1976</v>
      </c>
      <c r="I340" s="17" t="s">
        <v>359</v>
      </c>
      <c r="J340" s="4">
        <v>2018</v>
      </c>
      <c r="K340" s="7"/>
      <c r="L340" s="35"/>
    </row>
    <row r="341" spans="1:12" s="11" customFormat="1" ht="15" customHeight="1" hidden="1">
      <c r="A341" s="6">
        <v>3</v>
      </c>
      <c r="B341" s="8" t="s">
        <v>621</v>
      </c>
      <c r="C341" s="3"/>
      <c r="D341" s="3" t="s">
        <v>842</v>
      </c>
      <c r="E341" s="3"/>
      <c r="F341" s="3">
        <v>131.2</v>
      </c>
      <c r="G341" s="3">
        <v>52.4</v>
      </c>
      <c r="H341" s="3">
        <v>1976</v>
      </c>
      <c r="I341" s="17" t="s">
        <v>359</v>
      </c>
      <c r="J341" s="4">
        <v>2019</v>
      </c>
      <c r="K341" s="7"/>
      <c r="L341" s="35"/>
    </row>
    <row r="342" spans="1:12" s="11" customFormat="1" ht="15" customHeight="1">
      <c r="A342" s="6">
        <v>4</v>
      </c>
      <c r="B342" s="8" t="s">
        <v>622</v>
      </c>
      <c r="C342" s="3"/>
      <c r="D342" s="3" t="s">
        <v>842</v>
      </c>
      <c r="E342" s="3"/>
      <c r="F342" s="3">
        <v>125.9</v>
      </c>
      <c r="G342" s="3">
        <v>47.1</v>
      </c>
      <c r="H342" s="3">
        <v>1976</v>
      </c>
      <c r="I342" s="17" t="s">
        <v>359</v>
      </c>
      <c r="J342" s="4">
        <v>2018</v>
      </c>
      <c r="K342" s="7" t="s">
        <v>614</v>
      </c>
      <c r="L342" s="35"/>
    </row>
    <row r="343" spans="1:12" s="11" customFormat="1" ht="15" customHeight="1">
      <c r="A343" s="6">
        <v>5</v>
      </c>
      <c r="B343" s="8" t="s">
        <v>623</v>
      </c>
      <c r="C343" s="3"/>
      <c r="D343" s="3" t="s">
        <v>842</v>
      </c>
      <c r="E343" s="3"/>
      <c r="F343" s="3">
        <v>47.3</v>
      </c>
      <c r="G343" s="3">
        <v>16.3</v>
      </c>
      <c r="H343" s="3">
        <v>1976</v>
      </c>
      <c r="I343" s="17" t="s">
        <v>359</v>
      </c>
      <c r="J343" s="4">
        <v>2019</v>
      </c>
      <c r="K343" s="7" t="s">
        <v>614</v>
      </c>
      <c r="L343" s="35"/>
    </row>
    <row r="344" spans="1:12" s="11" customFormat="1" ht="15" customHeight="1" hidden="1">
      <c r="A344" s="6">
        <v>6</v>
      </c>
      <c r="B344" s="8" t="s">
        <v>624</v>
      </c>
      <c r="C344" s="3"/>
      <c r="D344" s="3" t="s">
        <v>842</v>
      </c>
      <c r="E344" s="3"/>
      <c r="F344" s="3">
        <v>116</v>
      </c>
      <c r="G344" s="3">
        <v>37.2</v>
      </c>
      <c r="H344" s="3">
        <v>1976</v>
      </c>
      <c r="I344" s="17" t="s">
        <v>359</v>
      </c>
      <c r="J344" s="4">
        <v>2018</v>
      </c>
      <c r="K344" s="7"/>
      <c r="L344" s="35"/>
    </row>
    <row r="345" spans="1:12" s="11" customFormat="1" ht="15" customHeight="1" hidden="1">
      <c r="A345" s="6">
        <v>7</v>
      </c>
      <c r="B345" s="8" t="s">
        <v>625</v>
      </c>
      <c r="C345" s="3"/>
      <c r="D345" s="3" t="s">
        <v>842</v>
      </c>
      <c r="E345" s="3"/>
      <c r="F345" s="3">
        <v>64.7</v>
      </c>
      <c r="G345" s="3">
        <v>34</v>
      </c>
      <c r="H345" s="3">
        <v>1976</v>
      </c>
      <c r="I345" s="17" t="s">
        <v>359</v>
      </c>
      <c r="J345" s="4">
        <v>2019</v>
      </c>
      <c r="K345" s="7"/>
      <c r="L345" s="35"/>
    </row>
    <row r="346" spans="1:12" s="11" customFormat="1" ht="15" customHeight="1" hidden="1">
      <c r="A346" s="6">
        <v>8</v>
      </c>
      <c r="B346" s="8" t="s">
        <v>626</v>
      </c>
      <c r="C346" s="3"/>
      <c r="D346" s="3" t="s">
        <v>842</v>
      </c>
      <c r="E346" s="3"/>
      <c r="F346" s="3">
        <v>126</v>
      </c>
      <c r="G346" s="3">
        <v>54.2</v>
      </c>
      <c r="H346" s="3">
        <v>1976</v>
      </c>
      <c r="I346" s="17" t="s">
        <v>359</v>
      </c>
      <c r="J346" s="4">
        <v>2019</v>
      </c>
      <c r="K346" s="7"/>
      <c r="L346" s="35"/>
    </row>
    <row r="347" spans="1:12" s="11" customFormat="1" ht="15" customHeight="1" hidden="1">
      <c r="A347" s="6">
        <v>9</v>
      </c>
      <c r="B347" s="8" t="s">
        <v>627</v>
      </c>
      <c r="C347" s="3"/>
      <c r="D347" s="3" t="s">
        <v>842</v>
      </c>
      <c r="E347" s="3"/>
      <c r="F347" s="3">
        <v>20</v>
      </c>
      <c r="G347" s="3">
        <v>6</v>
      </c>
      <c r="H347" s="3">
        <v>1976</v>
      </c>
      <c r="I347" s="17" t="s">
        <v>359</v>
      </c>
      <c r="J347" s="4">
        <v>2018</v>
      </c>
      <c r="K347" s="7"/>
      <c r="L347" s="35"/>
    </row>
    <row r="348" spans="1:12" s="11" customFormat="1" ht="15" customHeight="1">
      <c r="A348" s="6">
        <v>10</v>
      </c>
      <c r="B348" s="8" t="s">
        <v>628</v>
      </c>
      <c r="C348" s="3"/>
      <c r="D348" s="3" t="s">
        <v>842</v>
      </c>
      <c r="E348" s="3"/>
      <c r="F348" s="3">
        <v>55</v>
      </c>
      <c r="G348" s="3">
        <v>24</v>
      </c>
      <c r="H348" s="3">
        <v>1976</v>
      </c>
      <c r="I348" s="17" t="s">
        <v>359</v>
      </c>
      <c r="J348" s="4">
        <v>2019</v>
      </c>
      <c r="K348" s="7" t="s">
        <v>614</v>
      </c>
      <c r="L348" s="35"/>
    </row>
    <row r="349" spans="1:12" s="11" customFormat="1" ht="15" customHeight="1" hidden="1">
      <c r="A349" s="6">
        <v>11</v>
      </c>
      <c r="B349" s="8" t="s">
        <v>629</v>
      </c>
      <c r="C349" s="3"/>
      <c r="D349" s="3" t="s">
        <v>842</v>
      </c>
      <c r="E349" s="3"/>
      <c r="F349" s="3">
        <v>56.8</v>
      </c>
      <c r="G349" s="3">
        <v>25.8</v>
      </c>
      <c r="H349" s="3">
        <v>1976</v>
      </c>
      <c r="I349" s="17" t="s">
        <v>359</v>
      </c>
      <c r="J349" s="4">
        <v>2019</v>
      </c>
      <c r="K349" s="7"/>
      <c r="L349" s="35"/>
    </row>
    <row r="350" spans="1:12" s="11" customFormat="1" ht="15" customHeight="1" hidden="1">
      <c r="A350" s="6">
        <v>12</v>
      </c>
      <c r="B350" s="8" t="s">
        <v>630</v>
      </c>
      <c r="C350" s="3"/>
      <c r="D350" s="3" t="s">
        <v>842</v>
      </c>
      <c r="E350" s="3"/>
      <c r="F350" s="3">
        <v>116</v>
      </c>
      <c r="G350" s="3">
        <v>37.2</v>
      </c>
      <c r="H350" s="3">
        <v>1976</v>
      </c>
      <c r="I350" s="17" t="s">
        <v>359</v>
      </c>
      <c r="J350" s="4">
        <v>2018</v>
      </c>
      <c r="K350" s="7"/>
      <c r="L350" s="35"/>
    </row>
    <row r="351" spans="1:12" s="11" customFormat="1" ht="15" customHeight="1">
      <c r="A351" s="6">
        <v>13</v>
      </c>
      <c r="B351" s="8" t="s">
        <v>631</v>
      </c>
      <c r="C351" s="3"/>
      <c r="D351" s="3" t="s">
        <v>842</v>
      </c>
      <c r="E351" s="3"/>
      <c r="F351" s="3">
        <v>131.2</v>
      </c>
      <c r="G351" s="3">
        <v>52.4</v>
      </c>
      <c r="H351" s="3">
        <v>1976</v>
      </c>
      <c r="I351" s="17" t="s">
        <v>359</v>
      </c>
      <c r="J351" s="4">
        <v>2019</v>
      </c>
      <c r="K351" s="7" t="s">
        <v>614</v>
      </c>
      <c r="L351" s="35"/>
    </row>
    <row r="352" spans="1:12" s="11" customFormat="1" ht="15" customHeight="1" hidden="1">
      <c r="A352" s="6">
        <v>14</v>
      </c>
      <c r="B352" s="8" t="s">
        <v>632</v>
      </c>
      <c r="C352" s="3"/>
      <c r="D352" s="3" t="s">
        <v>842</v>
      </c>
      <c r="E352" s="3"/>
      <c r="F352" s="3">
        <v>130</v>
      </c>
      <c r="G352" s="3">
        <v>51.2</v>
      </c>
      <c r="H352" s="3">
        <v>1976</v>
      </c>
      <c r="I352" s="17" t="s">
        <v>359</v>
      </c>
      <c r="J352" s="4">
        <v>2018</v>
      </c>
      <c r="K352" s="7"/>
      <c r="L352" s="35"/>
    </row>
    <row r="353" spans="1:12" s="11" customFormat="1" ht="15" customHeight="1" hidden="1">
      <c r="A353" s="6">
        <v>15</v>
      </c>
      <c r="B353" s="8" t="s">
        <v>633</v>
      </c>
      <c r="C353" s="3"/>
      <c r="D353" s="3" t="s">
        <v>842</v>
      </c>
      <c r="E353" s="3"/>
      <c r="F353" s="3">
        <v>140</v>
      </c>
      <c r="G353" s="3">
        <v>54.2</v>
      </c>
      <c r="H353" s="3">
        <v>1976</v>
      </c>
      <c r="I353" s="17" t="s">
        <v>359</v>
      </c>
      <c r="J353" s="4">
        <v>2018</v>
      </c>
      <c r="K353" s="7"/>
      <c r="L353" s="35"/>
    </row>
    <row r="354" spans="1:12" s="11" customFormat="1" ht="15" customHeight="1" hidden="1">
      <c r="A354" s="6">
        <v>16</v>
      </c>
      <c r="B354" s="8" t="s">
        <v>634</v>
      </c>
      <c r="C354" s="3"/>
      <c r="D354" s="3" t="s">
        <v>842</v>
      </c>
      <c r="E354" s="3"/>
      <c r="F354" s="3">
        <v>131.2</v>
      </c>
      <c r="G354" s="3">
        <v>52.4</v>
      </c>
      <c r="H354" s="3">
        <v>1976</v>
      </c>
      <c r="I354" s="17" t="s">
        <v>359</v>
      </c>
      <c r="J354" s="4">
        <v>2018</v>
      </c>
      <c r="K354" s="7"/>
      <c r="L354" s="35"/>
    </row>
    <row r="355" spans="1:12" s="11" customFormat="1" ht="15" customHeight="1" hidden="1">
      <c r="A355" s="6">
        <v>17</v>
      </c>
      <c r="B355" s="8" t="s">
        <v>635</v>
      </c>
      <c r="C355" s="3"/>
      <c r="D355" s="3">
        <v>40129</v>
      </c>
      <c r="E355" s="3"/>
      <c r="F355" s="3">
        <v>134.5</v>
      </c>
      <c r="G355" s="3">
        <v>55.7</v>
      </c>
      <c r="H355" s="3">
        <v>2010</v>
      </c>
      <c r="I355" s="17" t="s">
        <v>359</v>
      </c>
      <c r="J355" s="4">
        <v>2019</v>
      </c>
      <c r="K355" s="7"/>
      <c r="L355" s="35"/>
    </row>
    <row r="356" spans="1:12" s="11" customFormat="1" ht="15" customHeight="1" hidden="1">
      <c r="A356" s="6">
        <v>18</v>
      </c>
      <c r="B356" s="8" t="s">
        <v>843</v>
      </c>
      <c r="C356" s="3"/>
      <c r="D356" s="3"/>
      <c r="E356" s="3"/>
      <c r="F356" s="3"/>
      <c r="G356" s="3"/>
      <c r="H356" s="3"/>
      <c r="I356" s="3"/>
      <c r="J356" s="4"/>
      <c r="K356" s="7"/>
      <c r="L356" s="35"/>
    </row>
    <row r="357" spans="1:12" s="11" customFormat="1" ht="15" customHeight="1" hidden="1">
      <c r="A357" s="6"/>
      <c r="B357" s="8" t="s">
        <v>844</v>
      </c>
      <c r="C357" s="3"/>
      <c r="D357" s="3"/>
      <c r="E357" s="3"/>
      <c r="F357" s="3"/>
      <c r="G357" s="3"/>
      <c r="H357" s="3"/>
      <c r="I357" s="3"/>
      <c r="J357" s="4"/>
      <c r="K357" s="7"/>
      <c r="L357" s="35"/>
    </row>
    <row r="358" spans="1:12" s="11" customFormat="1" ht="15" customHeight="1" hidden="1">
      <c r="A358" s="6"/>
      <c r="B358" s="8" t="s">
        <v>845</v>
      </c>
      <c r="C358" s="3"/>
      <c r="D358" s="3" t="s">
        <v>842</v>
      </c>
      <c r="E358" s="3"/>
      <c r="F358" s="3">
        <v>72</v>
      </c>
      <c r="G358" s="3">
        <v>0</v>
      </c>
      <c r="H358" s="3">
        <v>1976</v>
      </c>
      <c r="I358" s="3" t="s">
        <v>1297</v>
      </c>
      <c r="J358" s="4">
        <v>2007</v>
      </c>
      <c r="K358" s="7"/>
      <c r="L358" s="35"/>
    </row>
    <row r="359" spans="1:12" s="11" customFormat="1" ht="15" customHeight="1" hidden="1">
      <c r="A359" s="6">
        <v>19</v>
      </c>
      <c r="B359" s="8" t="s">
        <v>603</v>
      </c>
      <c r="C359" s="3"/>
      <c r="D359" s="3"/>
      <c r="E359" s="3"/>
      <c r="F359" s="3"/>
      <c r="G359" s="3"/>
      <c r="H359" s="3"/>
      <c r="I359" s="3"/>
      <c r="J359" s="4"/>
      <c r="K359" s="7"/>
      <c r="L359" s="35"/>
    </row>
    <row r="360" spans="1:12" s="11" customFormat="1" ht="15" customHeight="1" hidden="1">
      <c r="A360" s="6"/>
      <c r="B360" s="8" t="s">
        <v>604</v>
      </c>
      <c r="C360" s="3" t="s">
        <v>846</v>
      </c>
      <c r="D360" s="3" t="s">
        <v>847</v>
      </c>
      <c r="E360" s="3"/>
      <c r="F360" s="3">
        <v>40</v>
      </c>
      <c r="G360" s="3">
        <v>40</v>
      </c>
      <c r="H360" s="3">
        <v>1976</v>
      </c>
      <c r="I360" s="3" t="s">
        <v>566</v>
      </c>
      <c r="J360" s="4">
        <v>2018</v>
      </c>
      <c r="K360" s="7"/>
      <c r="L360" s="35"/>
    </row>
    <row r="361" spans="1:12" s="11" customFormat="1" ht="15" customHeight="1" hidden="1">
      <c r="A361" s="6">
        <v>20</v>
      </c>
      <c r="B361" s="8" t="s">
        <v>848</v>
      </c>
      <c r="C361" s="3"/>
      <c r="D361" s="3"/>
      <c r="E361" s="3"/>
      <c r="F361" s="3"/>
      <c r="G361" s="3"/>
      <c r="H361" s="3"/>
      <c r="I361" s="3"/>
      <c r="J361" s="4"/>
      <c r="K361" s="7"/>
      <c r="L361" s="35"/>
    </row>
    <row r="362" spans="1:12" s="11" customFormat="1" ht="15" customHeight="1" hidden="1">
      <c r="A362" s="6"/>
      <c r="B362" s="8" t="s">
        <v>711</v>
      </c>
      <c r="C362" s="3"/>
      <c r="D362" s="3" t="s">
        <v>842</v>
      </c>
      <c r="E362" s="3"/>
      <c r="F362" s="3">
        <v>705.6</v>
      </c>
      <c r="G362" s="3">
        <v>243.6</v>
      </c>
      <c r="H362" s="3">
        <v>1976</v>
      </c>
      <c r="I362" s="3" t="s">
        <v>334</v>
      </c>
      <c r="J362" s="4">
        <v>2016</v>
      </c>
      <c r="K362" s="7"/>
      <c r="L362" s="35"/>
    </row>
    <row r="363" spans="1:12" s="11" customFormat="1" ht="15" customHeight="1" hidden="1">
      <c r="A363" s="6">
        <v>21</v>
      </c>
      <c r="B363" s="8" t="s">
        <v>761</v>
      </c>
      <c r="C363" s="3"/>
      <c r="D363" s="3">
        <v>40129</v>
      </c>
      <c r="E363" s="3"/>
      <c r="F363" s="3"/>
      <c r="G363" s="3"/>
      <c r="H363" s="3"/>
      <c r="I363" s="3"/>
      <c r="J363" s="4"/>
      <c r="K363" s="7"/>
      <c r="L363" s="35"/>
    </row>
    <row r="364" spans="1:12" s="11" customFormat="1" ht="15" customHeight="1" hidden="1">
      <c r="A364" s="6"/>
      <c r="B364" s="8" t="s">
        <v>849</v>
      </c>
      <c r="C364" s="3" t="s">
        <v>850</v>
      </c>
      <c r="D364" s="3"/>
      <c r="E364" s="3"/>
      <c r="F364" s="3">
        <v>22</v>
      </c>
      <c r="G364" s="3">
        <v>6.6</v>
      </c>
      <c r="H364" s="3">
        <v>1976</v>
      </c>
      <c r="I364" s="3" t="s">
        <v>331</v>
      </c>
      <c r="J364" s="4">
        <v>2014</v>
      </c>
      <c r="K364" s="7"/>
      <c r="L364" s="35"/>
    </row>
    <row r="365" spans="1:12" s="11" customFormat="1" ht="15" customHeight="1" hidden="1">
      <c r="A365" s="6"/>
      <c r="B365" s="8" t="s">
        <v>851</v>
      </c>
      <c r="C365" s="3" t="s">
        <v>852</v>
      </c>
      <c r="D365" s="3"/>
      <c r="E365" s="3"/>
      <c r="F365" s="3">
        <v>0</v>
      </c>
      <c r="G365" s="3">
        <v>7.6</v>
      </c>
      <c r="H365" s="3">
        <v>1976</v>
      </c>
      <c r="I365" s="3" t="s">
        <v>673</v>
      </c>
      <c r="J365" s="4" t="s">
        <v>674</v>
      </c>
      <c r="K365" s="7"/>
      <c r="L365" s="35"/>
    </row>
    <row r="366" spans="1:12" s="11" customFormat="1" ht="15" customHeight="1" hidden="1">
      <c r="A366" s="6">
        <v>22</v>
      </c>
      <c r="B366" s="8" t="s">
        <v>804</v>
      </c>
      <c r="C366" s="3"/>
      <c r="D366" s="3"/>
      <c r="E366" s="3"/>
      <c r="F366" s="3"/>
      <c r="G366" s="3"/>
      <c r="H366" s="3"/>
      <c r="I366" s="3"/>
      <c r="J366" s="4"/>
      <c r="K366" s="7"/>
      <c r="L366" s="35"/>
    </row>
    <row r="367" spans="1:12" s="11" customFormat="1" ht="15" customHeight="1" hidden="1">
      <c r="A367" s="6"/>
      <c r="B367" s="8" t="s">
        <v>853</v>
      </c>
      <c r="C367" s="3"/>
      <c r="D367" s="3" t="s">
        <v>842</v>
      </c>
      <c r="E367" s="3"/>
      <c r="F367" s="3">
        <v>9</v>
      </c>
      <c r="G367" s="3">
        <v>2</v>
      </c>
      <c r="H367" s="3">
        <v>1976</v>
      </c>
      <c r="I367" s="3" t="s">
        <v>208</v>
      </c>
      <c r="J367" s="4">
        <v>2012</v>
      </c>
      <c r="K367" s="7"/>
      <c r="L367" s="37"/>
    </row>
    <row r="368" spans="1:12" s="11" customFormat="1" ht="15" customHeight="1" hidden="1">
      <c r="A368" s="6">
        <v>23</v>
      </c>
      <c r="B368" s="8" t="s">
        <v>751</v>
      </c>
      <c r="C368" s="3"/>
      <c r="D368" s="3"/>
      <c r="E368" s="3"/>
      <c r="F368" s="3"/>
      <c r="G368" s="3"/>
      <c r="H368" s="3"/>
      <c r="I368" s="3"/>
      <c r="J368" s="4"/>
      <c r="K368" s="7"/>
      <c r="L368" s="37"/>
    </row>
    <row r="369" spans="1:12" s="11" customFormat="1" ht="15" customHeight="1" hidden="1">
      <c r="A369" s="6"/>
      <c r="B369" s="8" t="s">
        <v>854</v>
      </c>
      <c r="C369" s="3"/>
      <c r="D369" s="3" t="s">
        <v>842</v>
      </c>
      <c r="E369" s="3"/>
      <c r="F369" s="3">
        <v>5.1</v>
      </c>
      <c r="G369" s="3">
        <v>0</v>
      </c>
      <c r="H369" s="3">
        <v>1976</v>
      </c>
      <c r="I369" s="3" t="s">
        <v>333</v>
      </c>
      <c r="J369" s="4">
        <v>2018</v>
      </c>
      <c r="K369" s="7"/>
      <c r="L369" s="37"/>
    </row>
    <row r="370" spans="1:12" s="11" customFormat="1" ht="15" customHeight="1" hidden="1">
      <c r="A370" s="6">
        <v>24</v>
      </c>
      <c r="B370" s="8" t="s">
        <v>835</v>
      </c>
      <c r="C370" s="3"/>
      <c r="D370" s="3" t="s">
        <v>842</v>
      </c>
      <c r="E370" s="3"/>
      <c r="F370" s="3">
        <v>0</v>
      </c>
      <c r="G370" s="3">
        <v>13.9</v>
      </c>
      <c r="H370" s="3">
        <v>1976</v>
      </c>
      <c r="I370" s="3" t="s">
        <v>590</v>
      </c>
      <c r="J370" s="4" t="s">
        <v>674</v>
      </c>
      <c r="K370" s="7"/>
      <c r="L370" s="37"/>
    </row>
    <row r="371" spans="1:12" s="11" customFormat="1" ht="15" customHeight="1">
      <c r="A371" s="6">
        <v>25</v>
      </c>
      <c r="B371" s="8" t="s">
        <v>855</v>
      </c>
      <c r="C371" s="3"/>
      <c r="D371" s="3">
        <v>40129</v>
      </c>
      <c r="E371" s="3"/>
      <c r="F371" s="3">
        <v>0</v>
      </c>
      <c r="G371" s="3">
        <v>8</v>
      </c>
      <c r="H371" s="3"/>
      <c r="I371" s="3" t="s">
        <v>590</v>
      </c>
      <c r="J371" s="4" t="s">
        <v>674</v>
      </c>
      <c r="K371" s="7" t="s">
        <v>619</v>
      </c>
      <c r="L371" s="37"/>
    </row>
    <row r="372" spans="1:12" s="11" customFormat="1" ht="15" customHeight="1" hidden="1">
      <c r="A372" s="6">
        <v>26</v>
      </c>
      <c r="B372" s="8" t="s">
        <v>692</v>
      </c>
      <c r="C372" s="3"/>
      <c r="D372" s="3">
        <v>40129</v>
      </c>
      <c r="E372" s="3"/>
      <c r="F372" s="3"/>
      <c r="G372" s="3"/>
      <c r="H372" s="3"/>
      <c r="I372" s="3"/>
      <c r="J372" s="4"/>
      <c r="K372" s="7"/>
      <c r="L372" s="35"/>
    </row>
    <row r="373" spans="1:12" s="11" customFormat="1" ht="15" customHeight="1" hidden="1">
      <c r="A373" s="6"/>
      <c r="B373" s="8" t="s">
        <v>686</v>
      </c>
      <c r="C373" s="3" t="s">
        <v>856</v>
      </c>
      <c r="D373" s="3"/>
      <c r="E373" s="3"/>
      <c r="F373" s="3">
        <v>0</v>
      </c>
      <c r="G373" s="3">
        <v>13.3</v>
      </c>
      <c r="H373" s="3"/>
      <c r="I373" s="3" t="s">
        <v>331</v>
      </c>
      <c r="J373" s="4" t="s">
        <v>674</v>
      </c>
      <c r="K373" s="7"/>
      <c r="L373" s="35"/>
    </row>
    <row r="374" spans="1:12" s="11" customFormat="1" ht="15" customHeight="1" hidden="1">
      <c r="A374" s="6"/>
      <c r="B374" s="8" t="s">
        <v>694</v>
      </c>
      <c r="C374" s="3" t="s">
        <v>706</v>
      </c>
      <c r="D374" s="3"/>
      <c r="E374" s="3"/>
      <c r="F374" s="3">
        <v>120</v>
      </c>
      <c r="G374" s="3">
        <v>120</v>
      </c>
      <c r="H374" s="3"/>
      <c r="I374" s="3" t="s">
        <v>553</v>
      </c>
      <c r="J374" s="4">
        <v>2015</v>
      </c>
      <c r="K374" s="5"/>
      <c r="L374" s="35"/>
    </row>
    <row r="375" spans="1:12" s="11" customFormat="1" ht="19.5" customHeight="1">
      <c r="A375" s="199" t="s">
        <v>857</v>
      </c>
      <c r="B375" s="199"/>
      <c r="C375" s="199"/>
      <c r="D375" s="199"/>
      <c r="E375" s="199"/>
      <c r="F375" s="3"/>
      <c r="G375" s="3"/>
      <c r="H375" s="3"/>
      <c r="I375" s="3"/>
      <c r="J375" s="4"/>
      <c r="K375" s="5"/>
      <c r="L375" s="37"/>
    </row>
    <row r="376" spans="1:12" s="11" customFormat="1" ht="30" customHeight="1">
      <c r="A376" s="200" t="s">
        <v>858</v>
      </c>
      <c r="B376" s="200"/>
      <c r="C376" s="200"/>
      <c r="D376" s="200"/>
      <c r="E376" s="200"/>
      <c r="F376" s="3"/>
      <c r="G376" s="3"/>
      <c r="H376" s="3"/>
      <c r="I376" s="3"/>
      <c r="J376" s="4"/>
      <c r="K376" s="5"/>
      <c r="L376" s="37"/>
    </row>
    <row r="377" spans="1:12" s="11" customFormat="1" ht="15" customHeight="1" hidden="1">
      <c r="A377" s="6">
        <v>1</v>
      </c>
      <c r="B377" s="8" t="s">
        <v>618</v>
      </c>
      <c r="C377" s="3"/>
      <c r="D377" s="3" t="s">
        <v>859</v>
      </c>
      <c r="E377" s="3"/>
      <c r="F377" s="3">
        <v>86.8</v>
      </c>
      <c r="G377" s="3">
        <v>38.5</v>
      </c>
      <c r="H377" s="3">
        <v>2004</v>
      </c>
      <c r="I377" s="17" t="s">
        <v>359</v>
      </c>
      <c r="J377" s="4">
        <v>2019</v>
      </c>
      <c r="K377" s="7"/>
      <c r="L377" s="37"/>
    </row>
    <row r="378" spans="1:12" s="11" customFormat="1" ht="15" customHeight="1" hidden="1">
      <c r="A378" s="6">
        <v>2</v>
      </c>
      <c r="B378" s="8" t="s">
        <v>701</v>
      </c>
      <c r="C378" s="3"/>
      <c r="D378" s="3" t="s">
        <v>859</v>
      </c>
      <c r="E378" s="3"/>
      <c r="F378" s="3">
        <v>95.8</v>
      </c>
      <c r="G378" s="3">
        <v>39</v>
      </c>
      <c r="H378" s="3">
        <v>2004</v>
      </c>
      <c r="I378" s="17" t="s">
        <v>359</v>
      </c>
      <c r="J378" s="4">
        <v>2019</v>
      </c>
      <c r="K378" s="7"/>
      <c r="L378" s="37"/>
    </row>
    <row r="379" spans="1:12" s="11" customFormat="1" ht="15" customHeight="1" hidden="1">
      <c r="A379" s="6">
        <v>3</v>
      </c>
      <c r="B379" s="8" t="s">
        <v>621</v>
      </c>
      <c r="C379" s="3"/>
      <c r="D379" s="3" t="s">
        <v>859</v>
      </c>
      <c r="E379" s="3"/>
      <c r="F379" s="3">
        <v>76.6</v>
      </c>
      <c r="G379" s="3">
        <v>39.6</v>
      </c>
      <c r="H379" s="3">
        <v>2004</v>
      </c>
      <c r="I379" s="17" t="s">
        <v>359</v>
      </c>
      <c r="J379" s="4">
        <v>2019</v>
      </c>
      <c r="K379" s="7"/>
      <c r="L379" s="37"/>
    </row>
    <row r="380" spans="1:12" s="11" customFormat="1" ht="15" customHeight="1" hidden="1">
      <c r="A380" s="6">
        <v>4</v>
      </c>
      <c r="B380" s="8" t="s">
        <v>622</v>
      </c>
      <c r="C380" s="3"/>
      <c r="D380" s="3" t="s">
        <v>859</v>
      </c>
      <c r="E380" s="3"/>
      <c r="F380" s="3">
        <v>89.3</v>
      </c>
      <c r="G380" s="3">
        <v>41</v>
      </c>
      <c r="H380" s="3">
        <v>2004</v>
      </c>
      <c r="I380" s="17" t="s">
        <v>359</v>
      </c>
      <c r="J380" s="4">
        <v>2019</v>
      </c>
      <c r="K380" s="7"/>
      <c r="L380" s="37"/>
    </row>
    <row r="381" spans="1:12" s="11" customFormat="1" ht="15" customHeight="1" hidden="1">
      <c r="A381" s="6">
        <v>5</v>
      </c>
      <c r="B381" s="8" t="s">
        <v>623</v>
      </c>
      <c r="C381" s="3"/>
      <c r="D381" s="3" t="s">
        <v>859</v>
      </c>
      <c r="E381" s="3"/>
      <c r="F381" s="3">
        <v>47.5</v>
      </c>
      <c r="G381" s="3">
        <v>29.5</v>
      </c>
      <c r="H381" s="3">
        <v>2004</v>
      </c>
      <c r="I381" s="17" t="s">
        <v>359</v>
      </c>
      <c r="J381" s="4">
        <v>2019</v>
      </c>
      <c r="K381" s="7"/>
      <c r="L381" s="37"/>
    </row>
    <row r="382" spans="1:12" s="11" customFormat="1" ht="15" customHeight="1">
      <c r="A382" s="6">
        <v>6</v>
      </c>
      <c r="B382" s="8" t="s">
        <v>624</v>
      </c>
      <c r="C382" s="3"/>
      <c r="D382" s="3" t="s">
        <v>859</v>
      </c>
      <c r="E382" s="3"/>
      <c r="F382" s="3">
        <v>89.3</v>
      </c>
      <c r="G382" s="3">
        <v>41</v>
      </c>
      <c r="H382" s="3">
        <v>2004</v>
      </c>
      <c r="I382" s="17" t="s">
        <v>359</v>
      </c>
      <c r="J382" s="4">
        <v>2019</v>
      </c>
      <c r="K382" s="7" t="s">
        <v>614</v>
      </c>
      <c r="L382" s="37"/>
    </row>
    <row r="383" spans="1:12" s="11" customFormat="1" ht="15" customHeight="1">
      <c r="A383" s="6">
        <v>7</v>
      </c>
      <c r="B383" s="8" t="s">
        <v>625</v>
      </c>
      <c r="C383" s="3"/>
      <c r="D383" s="3" t="s">
        <v>859</v>
      </c>
      <c r="E383" s="3"/>
      <c r="F383" s="3">
        <v>86.8</v>
      </c>
      <c r="G383" s="3">
        <v>38.5</v>
      </c>
      <c r="H383" s="3">
        <v>2004</v>
      </c>
      <c r="I383" s="17" t="s">
        <v>359</v>
      </c>
      <c r="J383" s="4">
        <v>2019</v>
      </c>
      <c r="K383" s="7" t="s">
        <v>614</v>
      </c>
      <c r="L383" s="37"/>
    </row>
    <row r="384" spans="1:12" s="11" customFormat="1" ht="15" customHeight="1" hidden="1">
      <c r="A384" s="6">
        <v>8</v>
      </c>
      <c r="B384" s="8" t="s">
        <v>626</v>
      </c>
      <c r="C384" s="3"/>
      <c r="D384" s="3" t="s">
        <v>859</v>
      </c>
      <c r="E384" s="3"/>
      <c r="F384" s="3">
        <v>89.8</v>
      </c>
      <c r="G384" s="3">
        <v>41.5</v>
      </c>
      <c r="H384" s="3">
        <v>2004</v>
      </c>
      <c r="I384" s="17" t="s">
        <v>359</v>
      </c>
      <c r="J384" s="4">
        <v>2019</v>
      </c>
      <c r="K384" s="7"/>
      <c r="L384" s="37"/>
    </row>
    <row r="385" spans="1:12" s="11" customFormat="1" ht="15" customHeight="1">
      <c r="A385" s="6">
        <v>9</v>
      </c>
      <c r="B385" s="8" t="s">
        <v>627</v>
      </c>
      <c r="C385" s="3"/>
      <c r="D385" s="3" t="s">
        <v>859</v>
      </c>
      <c r="E385" s="3"/>
      <c r="F385" s="3">
        <v>57.7</v>
      </c>
      <c r="G385" s="3">
        <v>29.7</v>
      </c>
      <c r="H385" s="3">
        <v>2004</v>
      </c>
      <c r="I385" s="17" t="s">
        <v>359</v>
      </c>
      <c r="J385" s="4">
        <v>2019</v>
      </c>
      <c r="K385" s="7" t="s">
        <v>614</v>
      </c>
      <c r="L385" s="37"/>
    </row>
    <row r="386" spans="1:12" s="11" customFormat="1" ht="15" customHeight="1">
      <c r="A386" s="6">
        <v>10</v>
      </c>
      <c r="B386" s="8" t="s">
        <v>628</v>
      </c>
      <c r="C386" s="3"/>
      <c r="D386" s="3" t="s">
        <v>859</v>
      </c>
      <c r="E386" s="3"/>
      <c r="F386" s="3">
        <v>57.2</v>
      </c>
      <c r="G386" s="3">
        <v>31.4</v>
      </c>
      <c r="H386" s="3">
        <v>2004</v>
      </c>
      <c r="I386" s="17" t="s">
        <v>359</v>
      </c>
      <c r="J386" s="4">
        <v>2019</v>
      </c>
      <c r="K386" s="7" t="s">
        <v>614</v>
      </c>
      <c r="L386" s="37"/>
    </row>
    <row r="387" spans="1:12" s="11" customFormat="1" ht="15" customHeight="1" hidden="1">
      <c r="A387" s="6">
        <v>11</v>
      </c>
      <c r="B387" s="8" t="s">
        <v>629</v>
      </c>
      <c r="C387" s="3"/>
      <c r="D387" s="3" t="s">
        <v>859</v>
      </c>
      <c r="E387" s="3"/>
      <c r="F387" s="3">
        <v>86.8</v>
      </c>
      <c r="G387" s="3">
        <v>38.5</v>
      </c>
      <c r="H387" s="3">
        <v>2004</v>
      </c>
      <c r="I387" s="17" t="s">
        <v>359</v>
      </c>
      <c r="J387" s="4">
        <v>2019</v>
      </c>
      <c r="K387" s="7"/>
      <c r="L387" s="37"/>
    </row>
    <row r="388" spans="1:12" s="11" customFormat="1" ht="15" customHeight="1">
      <c r="A388" s="6">
        <v>12</v>
      </c>
      <c r="B388" s="8" t="s">
        <v>630</v>
      </c>
      <c r="C388" s="3"/>
      <c r="D388" s="3" t="s">
        <v>859</v>
      </c>
      <c r="E388" s="3"/>
      <c r="F388" s="3">
        <v>89.8</v>
      </c>
      <c r="G388" s="3">
        <v>41.5</v>
      </c>
      <c r="H388" s="3">
        <v>2004</v>
      </c>
      <c r="I388" s="17" t="s">
        <v>359</v>
      </c>
      <c r="J388" s="4">
        <v>2019</v>
      </c>
      <c r="K388" s="7" t="s">
        <v>614</v>
      </c>
      <c r="L388" s="37"/>
    </row>
    <row r="389" spans="1:12" s="11" customFormat="1" ht="15" customHeight="1" hidden="1">
      <c r="A389" s="6">
        <v>13</v>
      </c>
      <c r="B389" s="8" t="s">
        <v>631</v>
      </c>
      <c r="C389" s="3"/>
      <c r="D389" s="3" t="s">
        <v>859</v>
      </c>
      <c r="E389" s="3"/>
      <c r="F389" s="3">
        <v>89.3</v>
      </c>
      <c r="G389" s="3">
        <v>41</v>
      </c>
      <c r="H389" s="3">
        <v>2004</v>
      </c>
      <c r="I389" s="17" t="s">
        <v>359</v>
      </c>
      <c r="J389" s="4">
        <v>2019</v>
      </c>
      <c r="K389" s="7"/>
      <c r="L389" s="37"/>
    </row>
    <row r="390" spans="1:12" s="11" customFormat="1" ht="15" customHeight="1" hidden="1">
      <c r="A390" s="6">
        <v>14</v>
      </c>
      <c r="B390" s="8" t="s">
        <v>632</v>
      </c>
      <c r="C390" s="3"/>
      <c r="D390" s="3" t="s">
        <v>859</v>
      </c>
      <c r="E390" s="3"/>
      <c r="F390" s="3">
        <v>95.8</v>
      </c>
      <c r="G390" s="3">
        <v>39</v>
      </c>
      <c r="H390" s="3">
        <v>2004</v>
      </c>
      <c r="I390" s="17" t="s">
        <v>359</v>
      </c>
      <c r="J390" s="4">
        <v>2019</v>
      </c>
      <c r="K390" s="7"/>
      <c r="L390" s="37"/>
    </row>
    <row r="391" spans="1:12" s="11" customFormat="1" ht="15" customHeight="1" hidden="1">
      <c r="A391" s="6">
        <v>15</v>
      </c>
      <c r="B391" s="8" t="s">
        <v>633</v>
      </c>
      <c r="C391" s="3"/>
      <c r="D391" s="3" t="s">
        <v>859</v>
      </c>
      <c r="E391" s="3"/>
      <c r="F391" s="3">
        <v>76.6</v>
      </c>
      <c r="G391" s="3">
        <v>39.6</v>
      </c>
      <c r="H391" s="3">
        <v>2004</v>
      </c>
      <c r="I391" s="17" t="s">
        <v>359</v>
      </c>
      <c r="J391" s="4">
        <v>2019</v>
      </c>
      <c r="K391" s="7"/>
      <c r="L391" s="37"/>
    </row>
    <row r="392" spans="1:12" s="11" customFormat="1" ht="15" customHeight="1" hidden="1">
      <c r="A392" s="6">
        <v>16</v>
      </c>
      <c r="B392" s="8" t="s">
        <v>634</v>
      </c>
      <c r="C392" s="3"/>
      <c r="D392" s="3" t="s">
        <v>859</v>
      </c>
      <c r="E392" s="3"/>
      <c r="F392" s="3">
        <v>47.5</v>
      </c>
      <c r="G392" s="3">
        <v>29.5</v>
      </c>
      <c r="H392" s="3">
        <v>2004</v>
      </c>
      <c r="I392" s="17" t="s">
        <v>359</v>
      </c>
      <c r="J392" s="4">
        <v>2019</v>
      </c>
      <c r="K392" s="7"/>
      <c r="L392" s="37"/>
    </row>
    <row r="393" spans="1:12" s="11" customFormat="1" ht="15" customHeight="1" hidden="1">
      <c r="A393" s="6">
        <v>17</v>
      </c>
      <c r="B393" s="8" t="s">
        <v>635</v>
      </c>
      <c r="C393" s="3"/>
      <c r="D393" s="3" t="s">
        <v>859</v>
      </c>
      <c r="E393" s="3"/>
      <c r="F393" s="3">
        <v>89.3</v>
      </c>
      <c r="G393" s="3">
        <v>41</v>
      </c>
      <c r="H393" s="3">
        <v>2004</v>
      </c>
      <c r="I393" s="17" t="s">
        <v>359</v>
      </c>
      <c r="J393" s="4">
        <v>2019</v>
      </c>
      <c r="K393" s="7"/>
      <c r="L393" s="37"/>
    </row>
    <row r="394" spans="1:12" s="11" customFormat="1" ht="15" customHeight="1" hidden="1">
      <c r="A394" s="6">
        <v>18</v>
      </c>
      <c r="B394" s="8" t="s">
        <v>636</v>
      </c>
      <c r="C394" s="3"/>
      <c r="D394" s="3" t="s">
        <v>859</v>
      </c>
      <c r="E394" s="3"/>
      <c r="F394" s="3">
        <v>86.8</v>
      </c>
      <c r="G394" s="3">
        <v>38.5</v>
      </c>
      <c r="H394" s="3">
        <v>2004</v>
      </c>
      <c r="I394" s="17" t="s">
        <v>359</v>
      </c>
      <c r="J394" s="4">
        <v>2019</v>
      </c>
      <c r="K394" s="7"/>
      <c r="L394" s="37"/>
    </row>
    <row r="395" spans="1:12" s="11" customFormat="1" ht="15" customHeight="1" hidden="1">
      <c r="A395" s="6">
        <v>19</v>
      </c>
      <c r="B395" s="8" t="s">
        <v>663</v>
      </c>
      <c r="C395" s="3"/>
      <c r="D395" s="3"/>
      <c r="E395" s="3"/>
      <c r="F395" s="3"/>
      <c r="G395" s="3"/>
      <c r="H395" s="3"/>
      <c r="I395" s="3"/>
      <c r="J395" s="4"/>
      <c r="K395" s="7"/>
      <c r="L395" s="37"/>
    </row>
    <row r="396" spans="1:12" s="11" customFormat="1" ht="15" customHeight="1" hidden="1">
      <c r="A396" s="6"/>
      <c r="B396" s="8" t="s">
        <v>860</v>
      </c>
      <c r="C396" s="3"/>
      <c r="D396" s="3"/>
      <c r="E396" s="3"/>
      <c r="F396" s="3"/>
      <c r="G396" s="3"/>
      <c r="H396" s="3"/>
      <c r="I396" s="3"/>
      <c r="J396" s="4"/>
      <c r="K396" s="7"/>
      <c r="L396" s="37"/>
    </row>
    <row r="397" spans="1:12" s="11" customFormat="1" ht="15" customHeight="1" hidden="1">
      <c r="A397" s="6"/>
      <c r="B397" s="8" t="s">
        <v>861</v>
      </c>
      <c r="C397" s="3"/>
      <c r="D397" s="3" t="s">
        <v>859</v>
      </c>
      <c r="E397" s="3"/>
      <c r="F397" s="3">
        <v>72</v>
      </c>
      <c r="G397" s="3">
        <v>0</v>
      </c>
      <c r="H397" s="3">
        <v>2004</v>
      </c>
      <c r="I397" s="3" t="s">
        <v>1297</v>
      </c>
      <c r="J397" s="4">
        <v>2011</v>
      </c>
      <c r="K397" s="7"/>
      <c r="L397" s="37"/>
    </row>
    <row r="398" spans="1:12" s="11" customFormat="1" ht="15" customHeight="1" hidden="1">
      <c r="A398" s="6">
        <v>20</v>
      </c>
      <c r="B398" s="8" t="s">
        <v>862</v>
      </c>
      <c r="C398" s="3" t="s">
        <v>863</v>
      </c>
      <c r="D398" s="3" t="s">
        <v>859</v>
      </c>
      <c r="E398" s="3"/>
      <c r="F398" s="3">
        <v>4.4</v>
      </c>
      <c r="G398" s="3">
        <v>1.3</v>
      </c>
      <c r="H398" s="3">
        <v>1966</v>
      </c>
      <c r="I398" s="3" t="s">
        <v>331</v>
      </c>
      <c r="J398" s="4">
        <v>2008</v>
      </c>
      <c r="K398" s="7"/>
      <c r="L398" s="37"/>
    </row>
    <row r="399" spans="1:12" s="11" customFormat="1" ht="15" customHeight="1" hidden="1">
      <c r="A399" s="6"/>
      <c r="B399" s="8" t="s">
        <v>864</v>
      </c>
      <c r="C399" s="3" t="s">
        <v>691</v>
      </c>
      <c r="D399" s="3" t="s">
        <v>859</v>
      </c>
      <c r="E399" s="3"/>
      <c r="F399" s="3">
        <v>0</v>
      </c>
      <c r="G399" s="3">
        <v>1.2</v>
      </c>
      <c r="H399" s="3">
        <v>1966</v>
      </c>
      <c r="I399" s="3" t="s">
        <v>673</v>
      </c>
      <c r="J399" s="4" t="s">
        <v>674</v>
      </c>
      <c r="K399" s="7"/>
      <c r="L399" s="37"/>
    </row>
    <row r="400" spans="1:12" s="11" customFormat="1" ht="15" customHeight="1" hidden="1">
      <c r="A400" s="6">
        <v>21</v>
      </c>
      <c r="B400" s="8" t="s">
        <v>865</v>
      </c>
      <c r="C400" s="3"/>
      <c r="D400" s="3"/>
      <c r="E400" s="3"/>
      <c r="F400" s="3"/>
      <c r="G400" s="3"/>
      <c r="H400" s="3"/>
      <c r="I400" s="3"/>
      <c r="J400" s="4"/>
      <c r="K400" s="7"/>
      <c r="L400" s="37"/>
    </row>
    <row r="401" spans="1:12" s="11" customFormat="1" ht="15" customHeight="1" hidden="1">
      <c r="A401" s="6"/>
      <c r="B401" s="8" t="s">
        <v>866</v>
      </c>
      <c r="C401" s="3"/>
      <c r="D401" s="3" t="s">
        <v>859</v>
      </c>
      <c r="E401" s="3"/>
      <c r="F401" s="3">
        <v>0</v>
      </c>
      <c r="G401" s="3">
        <v>8</v>
      </c>
      <c r="H401" s="3">
        <v>1966</v>
      </c>
      <c r="I401" s="3" t="s">
        <v>590</v>
      </c>
      <c r="J401" s="4" t="s">
        <v>674</v>
      </c>
      <c r="K401" s="7"/>
      <c r="L401" s="37"/>
    </row>
    <row r="402" spans="1:12" s="11" customFormat="1" ht="15" customHeight="1" hidden="1">
      <c r="A402" s="6">
        <v>22</v>
      </c>
      <c r="B402" s="8" t="s">
        <v>751</v>
      </c>
      <c r="C402" s="3"/>
      <c r="D402" s="3"/>
      <c r="E402" s="3"/>
      <c r="F402" s="3"/>
      <c r="G402" s="3"/>
      <c r="H402" s="3"/>
      <c r="I402" s="3"/>
      <c r="J402" s="4"/>
      <c r="K402" s="7"/>
      <c r="L402" s="37"/>
    </row>
    <row r="403" spans="1:12" s="11" customFormat="1" ht="15" customHeight="1" hidden="1">
      <c r="A403" s="6"/>
      <c r="B403" s="8" t="s">
        <v>867</v>
      </c>
      <c r="C403" s="3"/>
      <c r="D403" s="3" t="s">
        <v>859</v>
      </c>
      <c r="E403" s="3"/>
      <c r="F403" s="3">
        <v>3.2</v>
      </c>
      <c r="G403" s="3">
        <v>0</v>
      </c>
      <c r="H403" s="3">
        <v>1966</v>
      </c>
      <c r="I403" s="3" t="s">
        <v>333</v>
      </c>
      <c r="J403" s="4">
        <v>2011</v>
      </c>
      <c r="K403" s="7"/>
      <c r="L403" s="37"/>
    </row>
    <row r="404" spans="1:12" s="11" customFormat="1" ht="15" customHeight="1" hidden="1">
      <c r="A404" s="6">
        <v>23</v>
      </c>
      <c r="B404" s="8" t="s">
        <v>835</v>
      </c>
      <c r="C404" s="3"/>
      <c r="D404" s="3" t="s">
        <v>859</v>
      </c>
      <c r="E404" s="3"/>
      <c r="F404" s="3">
        <v>13.9</v>
      </c>
      <c r="G404" s="3">
        <v>13.9</v>
      </c>
      <c r="H404" s="3">
        <v>2004</v>
      </c>
      <c r="I404" s="3" t="s">
        <v>590</v>
      </c>
      <c r="J404" s="4" t="s">
        <v>674</v>
      </c>
      <c r="K404" s="7"/>
      <c r="L404" s="37"/>
    </row>
    <row r="405" spans="1:12" s="11" customFormat="1" ht="15" customHeight="1">
      <c r="A405" s="6">
        <v>24</v>
      </c>
      <c r="B405" s="13" t="s">
        <v>773</v>
      </c>
      <c r="C405" s="3" t="s">
        <v>707</v>
      </c>
      <c r="D405" s="3">
        <v>3594</v>
      </c>
      <c r="E405" s="3"/>
      <c r="F405" s="3">
        <v>0</v>
      </c>
      <c r="G405" s="3">
        <v>13.5</v>
      </c>
      <c r="H405" s="3"/>
      <c r="I405" s="3" t="s">
        <v>1301</v>
      </c>
      <c r="J405" s="4" t="s">
        <v>674</v>
      </c>
      <c r="K405" s="7" t="s">
        <v>614</v>
      </c>
      <c r="L405" s="37"/>
    </row>
    <row r="406" spans="1:12" s="11" customFormat="1" ht="15" customHeight="1" hidden="1">
      <c r="A406" s="6">
        <v>25</v>
      </c>
      <c r="B406" s="100" t="s">
        <v>698</v>
      </c>
      <c r="C406" s="3" t="s">
        <v>697</v>
      </c>
      <c r="D406" s="3">
        <v>3594</v>
      </c>
      <c r="E406" s="3"/>
      <c r="F406" s="3">
        <v>24</v>
      </c>
      <c r="G406" s="3">
        <v>9.6</v>
      </c>
      <c r="H406" s="3"/>
      <c r="I406" s="3" t="s">
        <v>1300</v>
      </c>
      <c r="J406" s="4">
        <v>2008</v>
      </c>
      <c r="K406" s="5"/>
      <c r="L406" s="37"/>
    </row>
    <row r="407" spans="1:12" s="11" customFormat="1" ht="19.5" customHeight="1" hidden="1">
      <c r="A407" s="199" t="s">
        <v>868</v>
      </c>
      <c r="B407" s="199"/>
      <c r="C407" s="199"/>
      <c r="D407" s="199"/>
      <c r="E407" s="199"/>
      <c r="F407" s="3"/>
      <c r="G407" s="3"/>
      <c r="H407" s="3"/>
      <c r="I407" s="3"/>
      <c r="J407" s="4"/>
      <c r="K407" s="5"/>
      <c r="L407" s="37"/>
    </row>
    <row r="408" spans="1:12" s="11" customFormat="1" ht="30" customHeight="1" hidden="1">
      <c r="A408" s="200" t="s">
        <v>869</v>
      </c>
      <c r="B408" s="200"/>
      <c r="C408" s="200"/>
      <c r="D408" s="200"/>
      <c r="E408" s="200"/>
      <c r="F408" s="3"/>
      <c r="G408" s="3"/>
      <c r="H408" s="3"/>
      <c r="I408" s="3"/>
      <c r="J408" s="4"/>
      <c r="K408" s="5"/>
      <c r="L408" s="37"/>
    </row>
    <row r="409" spans="1:12" s="11" customFormat="1" ht="15" customHeight="1" hidden="1">
      <c r="A409" s="6">
        <v>1</v>
      </c>
      <c r="B409" s="8" t="s">
        <v>618</v>
      </c>
      <c r="C409" s="3"/>
      <c r="D409" s="3"/>
      <c r="E409" s="3"/>
      <c r="F409" s="3"/>
      <c r="G409" s="3"/>
      <c r="H409" s="3"/>
      <c r="I409" s="3"/>
      <c r="J409" s="4"/>
      <c r="K409" s="7"/>
      <c r="L409" s="37"/>
    </row>
    <row r="410" spans="1:12" s="11" customFormat="1" ht="15" customHeight="1" hidden="1">
      <c r="A410" s="6"/>
      <c r="B410" s="8" t="s">
        <v>870</v>
      </c>
      <c r="C410" s="3"/>
      <c r="D410" s="3" t="s">
        <v>871</v>
      </c>
      <c r="E410" s="3"/>
      <c r="F410" s="3">
        <v>75.3</v>
      </c>
      <c r="G410" s="3">
        <v>44.3</v>
      </c>
      <c r="H410" s="3">
        <v>1971</v>
      </c>
      <c r="I410" s="3" t="s">
        <v>1302</v>
      </c>
      <c r="J410" s="4">
        <v>2017</v>
      </c>
      <c r="K410" s="7"/>
      <c r="L410" s="37"/>
    </row>
    <row r="411" spans="1:12" s="11" customFormat="1" ht="15" customHeight="1" hidden="1">
      <c r="A411" s="6">
        <v>2</v>
      </c>
      <c r="B411" s="8" t="s">
        <v>701</v>
      </c>
      <c r="C411" s="3"/>
      <c r="D411" s="3"/>
      <c r="E411" s="3"/>
      <c r="F411" s="3"/>
      <c r="G411" s="3"/>
      <c r="H411" s="3"/>
      <c r="I411" s="3"/>
      <c r="J411" s="4"/>
      <c r="K411" s="7"/>
      <c r="L411" s="37"/>
    </row>
    <row r="412" spans="1:12" s="11" customFormat="1" ht="15" customHeight="1" hidden="1">
      <c r="A412" s="6"/>
      <c r="B412" s="8" t="s">
        <v>872</v>
      </c>
      <c r="C412" s="3"/>
      <c r="D412" s="3"/>
      <c r="E412" s="3"/>
      <c r="F412" s="3"/>
      <c r="G412" s="3"/>
      <c r="H412" s="3"/>
      <c r="I412" s="3"/>
      <c r="J412" s="4"/>
      <c r="K412" s="7"/>
      <c r="L412" s="37"/>
    </row>
    <row r="413" spans="1:12" s="11" customFormat="1" ht="15" customHeight="1" hidden="1">
      <c r="A413" s="6"/>
      <c r="B413" s="8" t="s">
        <v>873</v>
      </c>
      <c r="C413" s="3" t="s">
        <v>874</v>
      </c>
      <c r="D413" s="3"/>
      <c r="E413" s="3"/>
      <c r="F413" s="3"/>
      <c r="G413" s="3"/>
      <c r="H413" s="3"/>
      <c r="I413" s="3"/>
      <c r="J413" s="4"/>
      <c r="K413" s="7"/>
      <c r="L413" s="37"/>
    </row>
    <row r="414" spans="1:12" s="11" customFormat="1" ht="15" customHeight="1" hidden="1">
      <c r="A414" s="6"/>
      <c r="B414" s="8" t="s">
        <v>875</v>
      </c>
      <c r="C414" s="3"/>
      <c r="D414" s="3"/>
      <c r="E414" s="3"/>
      <c r="F414" s="3"/>
      <c r="G414" s="3"/>
      <c r="H414" s="3"/>
      <c r="I414" s="3"/>
      <c r="J414" s="4"/>
      <c r="K414" s="7"/>
      <c r="L414" s="37"/>
    </row>
    <row r="415" spans="1:12" s="11" customFormat="1" ht="15" customHeight="1" hidden="1">
      <c r="A415" s="6"/>
      <c r="B415" s="8" t="s">
        <v>876</v>
      </c>
      <c r="C415" s="3"/>
      <c r="D415" s="3"/>
      <c r="E415" s="3"/>
      <c r="F415" s="3"/>
      <c r="G415" s="3"/>
      <c r="H415" s="3"/>
      <c r="I415" s="3"/>
      <c r="J415" s="4"/>
      <c r="K415" s="7"/>
      <c r="L415" s="37"/>
    </row>
    <row r="416" spans="1:12" s="11" customFormat="1" ht="15" customHeight="1" hidden="1">
      <c r="A416" s="6"/>
      <c r="B416" s="8" t="s">
        <v>877</v>
      </c>
      <c r="C416" s="3"/>
      <c r="D416" s="3" t="s">
        <v>871</v>
      </c>
      <c r="E416" s="3"/>
      <c r="F416" s="3">
        <v>84.1</v>
      </c>
      <c r="G416" s="3">
        <v>37.8</v>
      </c>
      <c r="H416" s="3">
        <v>1971</v>
      </c>
      <c r="I416" s="3" t="s">
        <v>1302</v>
      </c>
      <c r="J416" s="4">
        <v>2017</v>
      </c>
      <c r="K416" s="7"/>
      <c r="L416" s="37"/>
    </row>
    <row r="417" spans="1:12" s="11" customFormat="1" ht="15" customHeight="1" hidden="1">
      <c r="A417" s="6">
        <v>3</v>
      </c>
      <c r="B417" s="8" t="s">
        <v>621</v>
      </c>
      <c r="C417" s="3"/>
      <c r="D417" s="3"/>
      <c r="E417" s="3"/>
      <c r="F417" s="3"/>
      <c r="G417" s="3"/>
      <c r="H417" s="3"/>
      <c r="I417" s="3"/>
      <c r="J417" s="4"/>
      <c r="K417" s="7"/>
      <c r="L417" s="37"/>
    </row>
    <row r="418" spans="1:12" s="11" customFormat="1" ht="15" customHeight="1" hidden="1">
      <c r="A418" s="6"/>
      <c r="B418" s="8" t="s">
        <v>878</v>
      </c>
      <c r="C418" s="3"/>
      <c r="D418" s="3" t="s">
        <v>871</v>
      </c>
      <c r="E418" s="3"/>
      <c r="F418" s="3">
        <v>84.1</v>
      </c>
      <c r="G418" s="3">
        <v>37.8</v>
      </c>
      <c r="H418" s="3">
        <v>1971</v>
      </c>
      <c r="I418" s="3" t="s">
        <v>1302</v>
      </c>
      <c r="J418" s="4">
        <v>2017</v>
      </c>
      <c r="K418" s="7"/>
      <c r="L418" s="37"/>
    </row>
    <row r="419" spans="1:12" s="11" customFormat="1" ht="15" customHeight="1" hidden="1">
      <c r="A419" s="6">
        <v>4</v>
      </c>
      <c r="B419" s="8" t="s">
        <v>663</v>
      </c>
      <c r="C419" s="3"/>
      <c r="D419" s="3"/>
      <c r="E419" s="3"/>
      <c r="F419" s="3"/>
      <c r="G419" s="3"/>
      <c r="H419" s="3"/>
      <c r="I419" s="3"/>
      <c r="J419" s="4"/>
      <c r="K419" s="7"/>
      <c r="L419" s="37"/>
    </row>
    <row r="420" spans="1:12" s="11" customFormat="1" ht="15" customHeight="1" hidden="1">
      <c r="A420" s="6"/>
      <c r="B420" s="8" t="s">
        <v>860</v>
      </c>
      <c r="C420" s="3"/>
      <c r="D420" s="3"/>
      <c r="E420" s="3"/>
      <c r="F420" s="3"/>
      <c r="G420" s="3"/>
      <c r="H420" s="3"/>
      <c r="I420" s="3"/>
      <c r="J420" s="4"/>
      <c r="K420" s="7"/>
      <c r="L420" s="37"/>
    </row>
    <row r="421" spans="1:12" s="11" customFormat="1" ht="15" customHeight="1" hidden="1">
      <c r="A421" s="6"/>
      <c r="B421" s="8" t="s">
        <v>879</v>
      </c>
      <c r="C421" s="3"/>
      <c r="D421" s="3"/>
      <c r="E421" s="3"/>
      <c r="F421" s="3"/>
      <c r="G421" s="3"/>
      <c r="H421" s="3"/>
      <c r="I421" s="3"/>
      <c r="J421" s="4"/>
      <c r="K421" s="7"/>
      <c r="L421" s="37"/>
    </row>
    <row r="422" spans="1:12" s="11" customFormat="1" ht="15" customHeight="1" hidden="1">
      <c r="A422" s="6"/>
      <c r="B422" s="8" t="s">
        <v>880</v>
      </c>
      <c r="C422" s="3"/>
      <c r="D422" s="3"/>
      <c r="E422" s="3"/>
      <c r="F422" s="3"/>
      <c r="G422" s="3"/>
      <c r="H422" s="3"/>
      <c r="I422" s="3"/>
      <c r="J422" s="4"/>
      <c r="K422" s="7"/>
      <c r="L422" s="37"/>
    </row>
    <row r="423" spans="1:12" s="11" customFormat="1" ht="15" customHeight="1" hidden="1">
      <c r="A423" s="6"/>
      <c r="B423" s="8" t="s">
        <v>881</v>
      </c>
      <c r="C423" s="3"/>
      <c r="D423" s="3" t="s">
        <v>871</v>
      </c>
      <c r="E423" s="3"/>
      <c r="F423" s="3">
        <v>12</v>
      </c>
      <c r="G423" s="3">
        <v>0</v>
      </c>
      <c r="H423" s="3">
        <v>1971</v>
      </c>
      <c r="I423" s="3" t="s">
        <v>1297</v>
      </c>
      <c r="J423" s="4">
        <v>2016</v>
      </c>
      <c r="K423" s="7"/>
      <c r="L423" s="37"/>
    </row>
    <row r="424" spans="1:12" s="11" customFormat="1" ht="15" customHeight="1" hidden="1">
      <c r="A424" s="6">
        <v>5</v>
      </c>
      <c r="B424" s="8" t="s">
        <v>819</v>
      </c>
      <c r="C424" s="3"/>
      <c r="D424" s="3"/>
      <c r="E424" s="3"/>
      <c r="F424" s="3"/>
      <c r="G424" s="3"/>
      <c r="H424" s="3"/>
      <c r="I424" s="3"/>
      <c r="J424" s="4"/>
      <c r="K424" s="7"/>
      <c r="L424" s="37"/>
    </row>
    <row r="425" spans="1:12" s="11" customFormat="1" ht="15" customHeight="1" hidden="1">
      <c r="A425" s="6"/>
      <c r="B425" s="8" t="s">
        <v>882</v>
      </c>
      <c r="C425" s="3"/>
      <c r="D425" s="3" t="s">
        <v>871</v>
      </c>
      <c r="E425" s="3"/>
      <c r="F425" s="3">
        <v>1</v>
      </c>
      <c r="G425" s="3">
        <v>0</v>
      </c>
      <c r="H425" s="3">
        <v>1971</v>
      </c>
      <c r="I425" s="3" t="s">
        <v>333</v>
      </c>
      <c r="J425" s="4">
        <v>2016</v>
      </c>
      <c r="K425" s="7"/>
      <c r="L425" s="37"/>
    </row>
    <row r="426" spans="1:12" s="11" customFormat="1" ht="19.5" customHeight="1" hidden="1">
      <c r="A426" s="207" t="s">
        <v>883</v>
      </c>
      <c r="B426" s="207"/>
      <c r="C426" s="207"/>
      <c r="D426" s="207"/>
      <c r="E426" s="207"/>
      <c r="F426" s="126"/>
      <c r="G426" s="126"/>
      <c r="H426" s="126"/>
      <c r="I426" s="126"/>
      <c r="J426" s="129"/>
      <c r="K426" s="127"/>
      <c r="L426" s="37"/>
    </row>
    <row r="427" spans="1:12" s="11" customFormat="1" ht="19.5" customHeight="1" hidden="1">
      <c r="A427" s="198" t="s">
        <v>884</v>
      </c>
      <c r="B427" s="198"/>
      <c r="C427" s="198"/>
      <c r="D427" s="198"/>
      <c r="E427" s="198"/>
      <c r="F427" s="126"/>
      <c r="G427" s="126"/>
      <c r="H427" s="126"/>
      <c r="I427" s="126"/>
      <c r="J427" s="129"/>
      <c r="K427" s="127"/>
      <c r="L427" s="37"/>
    </row>
    <row r="428" spans="1:12" s="11" customFormat="1" ht="15.75" hidden="1">
      <c r="A428" s="149">
        <v>1</v>
      </c>
      <c r="B428" s="144" t="s">
        <v>618</v>
      </c>
      <c r="C428" s="145"/>
      <c r="D428" s="145">
        <v>68734</v>
      </c>
      <c r="E428" s="145"/>
      <c r="F428" s="3">
        <v>131.5</v>
      </c>
      <c r="G428" s="3">
        <v>52.7</v>
      </c>
      <c r="H428" s="3">
        <v>1992</v>
      </c>
      <c r="I428" s="17" t="s">
        <v>359</v>
      </c>
      <c r="J428" s="4">
        <v>2016</v>
      </c>
      <c r="K428" s="7"/>
      <c r="L428" s="37"/>
    </row>
    <row r="429" spans="1:12" s="11" customFormat="1" ht="15.75" hidden="1">
      <c r="A429" s="149">
        <v>2</v>
      </c>
      <c r="B429" s="144" t="s">
        <v>701</v>
      </c>
      <c r="C429" s="145"/>
      <c r="D429" s="145">
        <v>68734</v>
      </c>
      <c r="E429" s="145"/>
      <c r="F429" s="3">
        <v>41.1</v>
      </c>
      <c r="G429" s="3">
        <v>20.1</v>
      </c>
      <c r="H429" s="3">
        <v>1992</v>
      </c>
      <c r="I429" s="17" t="s">
        <v>359</v>
      </c>
      <c r="J429" s="4">
        <v>2016</v>
      </c>
      <c r="K429" s="7"/>
      <c r="L429" s="37"/>
    </row>
    <row r="430" spans="1:12" s="11" customFormat="1" ht="15.75" hidden="1">
      <c r="A430" s="149">
        <v>3</v>
      </c>
      <c r="B430" s="144" t="s">
        <v>621</v>
      </c>
      <c r="C430" s="145"/>
      <c r="D430" s="145">
        <v>68734</v>
      </c>
      <c r="E430" s="145"/>
      <c r="F430" s="3">
        <v>132.3</v>
      </c>
      <c r="G430" s="3">
        <v>53.5</v>
      </c>
      <c r="H430" s="3">
        <v>1992</v>
      </c>
      <c r="I430" s="17" t="s">
        <v>359</v>
      </c>
      <c r="J430" s="4">
        <v>2016</v>
      </c>
      <c r="K430" s="7"/>
      <c r="L430" s="37"/>
    </row>
    <row r="431" spans="1:12" s="11" customFormat="1" ht="15.75" hidden="1">
      <c r="A431" s="149">
        <v>4</v>
      </c>
      <c r="B431" s="144" t="s">
        <v>622</v>
      </c>
      <c r="C431" s="145"/>
      <c r="D431" s="145">
        <v>68734</v>
      </c>
      <c r="E431" s="145"/>
      <c r="F431" s="3">
        <v>141.3</v>
      </c>
      <c r="G431" s="3">
        <v>74.3</v>
      </c>
      <c r="H431" s="3">
        <v>1992</v>
      </c>
      <c r="I431" s="17" t="s">
        <v>359</v>
      </c>
      <c r="J431" s="4">
        <v>2016</v>
      </c>
      <c r="K431" s="7"/>
      <c r="L431" s="37"/>
    </row>
    <row r="432" spans="1:12" s="11" customFormat="1" ht="15.75" hidden="1">
      <c r="A432" s="149">
        <v>5</v>
      </c>
      <c r="B432" s="144" t="s">
        <v>623</v>
      </c>
      <c r="C432" s="145"/>
      <c r="D432" s="145">
        <v>68734</v>
      </c>
      <c r="E432" s="145"/>
      <c r="F432" s="3">
        <v>131.5</v>
      </c>
      <c r="G432" s="3">
        <v>52.7</v>
      </c>
      <c r="H432" s="3">
        <v>1992</v>
      </c>
      <c r="I432" s="17" t="s">
        <v>359</v>
      </c>
      <c r="J432" s="4">
        <v>2016</v>
      </c>
      <c r="K432" s="7"/>
      <c r="L432" s="37"/>
    </row>
    <row r="433" spans="1:12" s="11" customFormat="1" ht="15.75" hidden="1">
      <c r="A433" s="149">
        <v>6</v>
      </c>
      <c r="B433" s="144" t="s">
        <v>624</v>
      </c>
      <c r="C433" s="145"/>
      <c r="D433" s="145">
        <v>68734</v>
      </c>
      <c r="E433" s="145"/>
      <c r="F433" s="3">
        <v>131.5</v>
      </c>
      <c r="G433" s="3">
        <v>52.7</v>
      </c>
      <c r="H433" s="3">
        <v>1992</v>
      </c>
      <c r="I433" s="17" t="s">
        <v>359</v>
      </c>
      <c r="J433" s="4">
        <v>2016</v>
      </c>
      <c r="K433" s="7"/>
      <c r="L433" s="37"/>
    </row>
    <row r="434" spans="1:12" s="11" customFormat="1" ht="15.75" hidden="1">
      <c r="A434" s="149">
        <v>7</v>
      </c>
      <c r="B434" s="144" t="s">
        <v>625</v>
      </c>
      <c r="C434" s="145"/>
      <c r="D434" s="145">
        <v>68734</v>
      </c>
      <c r="E434" s="145"/>
      <c r="F434" s="3">
        <v>92.6</v>
      </c>
      <c r="G434" s="3">
        <v>38.8</v>
      </c>
      <c r="H434" s="3">
        <v>1992</v>
      </c>
      <c r="I434" s="17" t="s">
        <v>359</v>
      </c>
      <c r="J434" s="4">
        <v>2016</v>
      </c>
      <c r="K434" s="7"/>
      <c r="L434" s="37"/>
    </row>
    <row r="435" spans="1:12" s="11" customFormat="1" ht="15.75" hidden="1">
      <c r="A435" s="149">
        <v>8</v>
      </c>
      <c r="B435" s="144" t="s">
        <v>626</v>
      </c>
      <c r="C435" s="145"/>
      <c r="D435" s="145">
        <v>68734</v>
      </c>
      <c r="E435" s="145"/>
      <c r="F435" s="3">
        <v>92.6</v>
      </c>
      <c r="G435" s="3">
        <v>38.8</v>
      </c>
      <c r="H435" s="3">
        <v>1992</v>
      </c>
      <c r="I435" s="17" t="s">
        <v>359</v>
      </c>
      <c r="J435" s="4">
        <v>2016</v>
      </c>
      <c r="K435" s="7"/>
      <c r="L435" s="37"/>
    </row>
    <row r="436" spans="1:12" s="11" customFormat="1" ht="15.75" hidden="1">
      <c r="A436" s="149">
        <v>9</v>
      </c>
      <c r="B436" s="144" t="s">
        <v>627</v>
      </c>
      <c r="C436" s="145"/>
      <c r="D436" s="145">
        <v>68734</v>
      </c>
      <c r="E436" s="145"/>
      <c r="F436" s="3">
        <v>497.1</v>
      </c>
      <c r="G436" s="3">
        <v>189.1</v>
      </c>
      <c r="H436" s="3">
        <v>1992</v>
      </c>
      <c r="I436" s="17" t="s">
        <v>359</v>
      </c>
      <c r="J436" s="4">
        <v>2016</v>
      </c>
      <c r="K436" s="7"/>
      <c r="L436" s="37"/>
    </row>
    <row r="437" spans="1:12" s="11" customFormat="1" ht="15.75" hidden="1">
      <c r="A437" s="149">
        <v>10</v>
      </c>
      <c r="B437" s="144" t="s">
        <v>628</v>
      </c>
      <c r="C437" s="145"/>
      <c r="D437" s="145">
        <v>68734</v>
      </c>
      <c r="E437" s="145"/>
      <c r="F437" s="3">
        <v>80</v>
      </c>
      <c r="G437" s="3">
        <v>49</v>
      </c>
      <c r="H437" s="3">
        <v>1992</v>
      </c>
      <c r="I437" s="17" t="s">
        <v>359</v>
      </c>
      <c r="J437" s="4">
        <v>2016</v>
      </c>
      <c r="K437" s="7"/>
      <c r="L437" s="37"/>
    </row>
    <row r="438" spans="1:12" s="11" customFormat="1" ht="15.75" hidden="1">
      <c r="A438" s="149">
        <v>11</v>
      </c>
      <c r="B438" s="144" t="s">
        <v>629</v>
      </c>
      <c r="C438" s="145"/>
      <c r="D438" s="145">
        <v>68734</v>
      </c>
      <c r="E438" s="145"/>
      <c r="F438" s="3">
        <v>80</v>
      </c>
      <c r="G438" s="3">
        <v>49</v>
      </c>
      <c r="H438" s="3">
        <v>1992</v>
      </c>
      <c r="I438" s="17" t="s">
        <v>359</v>
      </c>
      <c r="J438" s="4">
        <v>2016</v>
      </c>
      <c r="K438" s="7"/>
      <c r="L438" s="37"/>
    </row>
    <row r="439" spans="1:12" s="11" customFormat="1" ht="15.75" hidden="1">
      <c r="A439" s="6">
        <v>12</v>
      </c>
      <c r="B439" s="8" t="s">
        <v>630</v>
      </c>
      <c r="C439" s="3"/>
      <c r="D439" s="3">
        <v>68734</v>
      </c>
      <c r="E439" s="3"/>
      <c r="F439" s="3">
        <v>131.5</v>
      </c>
      <c r="G439" s="3">
        <v>52.7</v>
      </c>
      <c r="H439" s="3">
        <v>1992</v>
      </c>
      <c r="I439" s="17" t="s">
        <v>359</v>
      </c>
      <c r="J439" s="4">
        <v>2016</v>
      </c>
      <c r="K439" s="7"/>
      <c r="L439" s="37"/>
    </row>
    <row r="440" spans="1:12" s="11" customFormat="1" ht="15.75" hidden="1">
      <c r="A440" s="6">
        <v>13</v>
      </c>
      <c r="B440" s="8" t="s">
        <v>631</v>
      </c>
      <c r="C440" s="3"/>
      <c r="D440" s="3">
        <v>68734</v>
      </c>
      <c r="E440" s="3"/>
      <c r="F440" s="3">
        <v>134.3</v>
      </c>
      <c r="G440" s="3">
        <v>55.5</v>
      </c>
      <c r="H440" s="3">
        <v>1992</v>
      </c>
      <c r="I440" s="17" t="s">
        <v>359</v>
      </c>
      <c r="J440" s="4">
        <v>2016</v>
      </c>
      <c r="K440" s="7"/>
      <c r="L440" s="37"/>
    </row>
    <row r="441" spans="1:12" s="11" customFormat="1" ht="15.75" hidden="1">
      <c r="A441" s="6">
        <v>14</v>
      </c>
      <c r="B441" s="8" t="s">
        <v>632</v>
      </c>
      <c r="C441" s="3"/>
      <c r="D441" s="3">
        <v>68734</v>
      </c>
      <c r="E441" s="3"/>
      <c r="F441" s="3">
        <v>132.3</v>
      </c>
      <c r="G441" s="3">
        <v>53.5</v>
      </c>
      <c r="H441" s="3">
        <v>1992</v>
      </c>
      <c r="I441" s="17" t="s">
        <v>359</v>
      </c>
      <c r="J441" s="4">
        <v>2016</v>
      </c>
      <c r="K441" s="7"/>
      <c r="L441" s="37"/>
    </row>
    <row r="442" spans="1:12" s="11" customFormat="1" ht="15.75" hidden="1">
      <c r="A442" s="6">
        <v>15</v>
      </c>
      <c r="B442" s="8" t="s">
        <v>633</v>
      </c>
      <c r="C442" s="3"/>
      <c r="D442" s="3">
        <v>68734</v>
      </c>
      <c r="E442" s="3"/>
      <c r="F442" s="3">
        <v>134.3</v>
      </c>
      <c r="G442" s="3">
        <v>55.5</v>
      </c>
      <c r="H442" s="3">
        <v>1992</v>
      </c>
      <c r="I442" s="17" t="s">
        <v>359</v>
      </c>
      <c r="J442" s="4">
        <v>2016</v>
      </c>
      <c r="K442" s="7"/>
      <c r="L442" s="37"/>
    </row>
    <row r="443" spans="1:12" s="11" customFormat="1" ht="15.75" hidden="1">
      <c r="A443" s="6">
        <v>16</v>
      </c>
      <c r="B443" s="8" t="s">
        <v>634</v>
      </c>
      <c r="C443" s="3"/>
      <c r="D443" s="3">
        <v>68734</v>
      </c>
      <c r="E443" s="3"/>
      <c r="F443" s="3">
        <v>132.3</v>
      </c>
      <c r="G443" s="3">
        <v>53.5</v>
      </c>
      <c r="H443" s="3">
        <v>1992</v>
      </c>
      <c r="I443" s="17" t="s">
        <v>359</v>
      </c>
      <c r="J443" s="4">
        <v>2016</v>
      </c>
      <c r="K443" s="7"/>
      <c r="L443" s="37"/>
    </row>
    <row r="444" spans="1:12" s="11" customFormat="1" ht="15.75" hidden="1">
      <c r="A444" s="6">
        <v>17</v>
      </c>
      <c r="B444" s="8" t="s">
        <v>635</v>
      </c>
      <c r="C444" s="3"/>
      <c r="D444" s="3">
        <v>68734</v>
      </c>
      <c r="E444" s="3"/>
      <c r="F444" s="3">
        <v>134.3</v>
      </c>
      <c r="G444" s="3">
        <v>55.5</v>
      </c>
      <c r="H444" s="3">
        <v>1996</v>
      </c>
      <c r="I444" s="17" t="s">
        <v>359</v>
      </c>
      <c r="J444" s="4">
        <v>2016</v>
      </c>
      <c r="K444" s="7"/>
      <c r="L444" s="37"/>
    </row>
    <row r="445" spans="1:12" s="11" customFormat="1" ht="15.75" hidden="1">
      <c r="A445" s="6">
        <v>18</v>
      </c>
      <c r="B445" s="8" t="s">
        <v>636</v>
      </c>
      <c r="C445" s="3"/>
      <c r="D445" s="3">
        <v>68734</v>
      </c>
      <c r="E445" s="3"/>
      <c r="F445" s="3">
        <v>132.3</v>
      </c>
      <c r="G445" s="3">
        <v>53.5</v>
      </c>
      <c r="H445" s="3">
        <v>1992</v>
      </c>
      <c r="I445" s="17" t="s">
        <v>359</v>
      </c>
      <c r="J445" s="4">
        <v>2016</v>
      </c>
      <c r="K445" s="7"/>
      <c r="L445" s="37"/>
    </row>
    <row r="446" spans="1:12" s="11" customFormat="1" ht="15.75" hidden="1">
      <c r="A446" s="6">
        <v>19</v>
      </c>
      <c r="B446" s="8" t="s">
        <v>637</v>
      </c>
      <c r="C446" s="3"/>
      <c r="D446" s="3">
        <v>68734</v>
      </c>
      <c r="E446" s="3"/>
      <c r="F446" s="3">
        <v>134.3</v>
      </c>
      <c r="G446" s="3">
        <v>55.5</v>
      </c>
      <c r="H446" s="3">
        <v>1996</v>
      </c>
      <c r="I446" s="17" t="s">
        <v>359</v>
      </c>
      <c r="J446" s="4">
        <v>2016</v>
      </c>
      <c r="K446" s="7"/>
      <c r="L446" s="37"/>
    </row>
    <row r="447" spans="1:12" s="11" customFormat="1" ht="15.75" hidden="1">
      <c r="A447" s="6">
        <v>20</v>
      </c>
      <c r="B447" s="8" t="s">
        <v>638</v>
      </c>
      <c r="C447" s="3"/>
      <c r="D447" s="3">
        <v>68734</v>
      </c>
      <c r="E447" s="3"/>
      <c r="F447" s="3">
        <v>134.3</v>
      </c>
      <c r="G447" s="3">
        <v>55.5</v>
      </c>
      <c r="H447" s="3">
        <v>1996</v>
      </c>
      <c r="I447" s="17" t="s">
        <v>359</v>
      </c>
      <c r="J447" s="4">
        <v>2016</v>
      </c>
      <c r="K447" s="7"/>
      <c r="L447" s="37"/>
    </row>
    <row r="448" spans="1:12" s="11" customFormat="1" ht="15.75" hidden="1">
      <c r="A448" s="6">
        <v>21</v>
      </c>
      <c r="B448" s="8" t="s">
        <v>639</v>
      </c>
      <c r="C448" s="3"/>
      <c r="D448" s="3">
        <v>68734</v>
      </c>
      <c r="E448" s="3"/>
      <c r="F448" s="3">
        <v>134.3</v>
      </c>
      <c r="G448" s="3">
        <v>55.5</v>
      </c>
      <c r="H448" s="3">
        <v>1996</v>
      </c>
      <c r="I448" s="17" t="s">
        <v>359</v>
      </c>
      <c r="J448" s="4">
        <v>2016</v>
      </c>
      <c r="K448" s="7"/>
      <c r="L448" s="37"/>
    </row>
    <row r="449" spans="1:12" s="11" customFormat="1" ht="15.75" hidden="1">
      <c r="A449" s="6">
        <v>22</v>
      </c>
      <c r="B449" s="8" t="s">
        <v>640</v>
      </c>
      <c r="C449" s="3"/>
      <c r="D449" s="3">
        <v>68734</v>
      </c>
      <c r="E449" s="3"/>
      <c r="F449" s="3">
        <v>107.6</v>
      </c>
      <c r="G449" s="3">
        <v>46.6</v>
      </c>
      <c r="H449" s="3">
        <v>1992</v>
      </c>
      <c r="I449" s="17" t="s">
        <v>359</v>
      </c>
      <c r="J449" s="4">
        <v>2016</v>
      </c>
      <c r="K449" s="7"/>
      <c r="L449" s="37"/>
    </row>
    <row r="450" spans="1:12" s="11" customFormat="1" ht="15.75" hidden="1">
      <c r="A450" s="6">
        <v>23</v>
      </c>
      <c r="B450" s="8" t="s">
        <v>641</v>
      </c>
      <c r="C450" s="3"/>
      <c r="D450" s="3">
        <v>68734</v>
      </c>
      <c r="E450" s="3"/>
      <c r="F450" s="3">
        <v>107.6</v>
      </c>
      <c r="G450" s="3">
        <v>46.6</v>
      </c>
      <c r="H450" s="3">
        <v>1992</v>
      </c>
      <c r="I450" s="17" t="s">
        <v>359</v>
      </c>
      <c r="J450" s="4">
        <v>2016</v>
      </c>
      <c r="K450" s="7"/>
      <c r="L450" s="37"/>
    </row>
    <row r="451" spans="1:12" s="11" customFormat="1" ht="15.75" hidden="1">
      <c r="A451" s="6">
        <v>24</v>
      </c>
      <c r="B451" s="8" t="s">
        <v>642</v>
      </c>
      <c r="C451" s="3"/>
      <c r="D451" s="3">
        <v>68734</v>
      </c>
      <c r="E451" s="3"/>
      <c r="F451" s="3">
        <v>107.6</v>
      </c>
      <c r="G451" s="3">
        <v>46.6</v>
      </c>
      <c r="H451" s="3">
        <v>1992</v>
      </c>
      <c r="I451" s="17" t="s">
        <v>359</v>
      </c>
      <c r="J451" s="4">
        <v>2016</v>
      </c>
      <c r="K451" s="7"/>
      <c r="L451" s="37"/>
    </row>
    <row r="452" spans="1:12" s="11" customFormat="1" ht="15.75" hidden="1">
      <c r="A452" s="6">
        <v>25</v>
      </c>
      <c r="B452" s="8" t="s">
        <v>643</v>
      </c>
      <c r="C452" s="3"/>
      <c r="D452" s="3">
        <v>68734</v>
      </c>
      <c r="E452" s="3"/>
      <c r="F452" s="3">
        <v>107.6</v>
      </c>
      <c r="G452" s="3">
        <v>46.6</v>
      </c>
      <c r="H452" s="3">
        <v>1992</v>
      </c>
      <c r="I452" s="17" t="s">
        <v>359</v>
      </c>
      <c r="J452" s="4">
        <v>2016</v>
      </c>
      <c r="K452" s="7"/>
      <c r="L452" s="37"/>
    </row>
    <row r="453" spans="1:12" s="11" customFormat="1" ht="15" customHeight="1" hidden="1">
      <c r="A453" s="140">
        <v>1</v>
      </c>
      <c r="B453" s="141" t="s">
        <v>621</v>
      </c>
      <c r="C453" s="142"/>
      <c r="D453" s="142">
        <v>68734</v>
      </c>
      <c r="E453" s="142"/>
      <c r="F453" s="142">
        <v>131.5</v>
      </c>
      <c r="G453" s="142">
        <v>52.7</v>
      </c>
      <c r="H453" s="142">
        <v>1992</v>
      </c>
      <c r="I453" s="143" t="s">
        <v>1302</v>
      </c>
      <c r="J453" s="129"/>
      <c r="K453" s="7"/>
      <c r="L453" s="37"/>
    </row>
    <row r="454" spans="1:12" s="11" customFormat="1" ht="15" customHeight="1" hidden="1">
      <c r="A454" s="140">
        <v>2</v>
      </c>
      <c r="B454" s="141" t="s">
        <v>623</v>
      </c>
      <c r="C454" s="142"/>
      <c r="D454" s="142">
        <v>68734</v>
      </c>
      <c r="E454" s="142"/>
      <c r="F454" s="142">
        <v>131.5</v>
      </c>
      <c r="G454" s="142">
        <v>52.7</v>
      </c>
      <c r="H454" s="142">
        <v>1992</v>
      </c>
      <c r="I454" s="143" t="s">
        <v>1302</v>
      </c>
      <c r="J454" s="129"/>
      <c r="K454" s="7"/>
      <c r="L454" s="37"/>
    </row>
    <row r="455" spans="1:12" s="11" customFormat="1" ht="15" customHeight="1" hidden="1">
      <c r="A455" s="140">
        <v>3</v>
      </c>
      <c r="B455" s="141" t="s">
        <v>625</v>
      </c>
      <c r="C455" s="142"/>
      <c r="D455" s="142">
        <v>68734</v>
      </c>
      <c r="E455" s="142"/>
      <c r="F455" s="142"/>
      <c r="G455" s="142"/>
      <c r="H455" s="142"/>
      <c r="I455" s="143" t="s">
        <v>1302</v>
      </c>
      <c r="J455" s="129"/>
      <c r="K455" s="7"/>
      <c r="L455" s="37"/>
    </row>
    <row r="456" spans="1:12" s="11" customFormat="1" ht="15" customHeight="1" hidden="1">
      <c r="A456" s="140">
        <v>4</v>
      </c>
      <c r="B456" s="141" t="s">
        <v>627</v>
      </c>
      <c r="C456" s="142"/>
      <c r="D456" s="142">
        <v>68734</v>
      </c>
      <c r="E456" s="142"/>
      <c r="F456" s="142"/>
      <c r="G456" s="142"/>
      <c r="H456" s="142"/>
      <c r="I456" s="143" t="s">
        <v>1302</v>
      </c>
      <c r="J456" s="129"/>
      <c r="K456" s="7"/>
      <c r="L456" s="37"/>
    </row>
    <row r="457" spans="1:12" s="11" customFormat="1" ht="15" customHeight="1" hidden="1">
      <c r="A457" s="140">
        <v>5</v>
      </c>
      <c r="B457" s="141" t="s">
        <v>629</v>
      </c>
      <c r="C457" s="142"/>
      <c r="D457" s="142">
        <v>68734</v>
      </c>
      <c r="E457" s="142"/>
      <c r="F457" s="142"/>
      <c r="G457" s="142"/>
      <c r="H457" s="142"/>
      <c r="I457" s="143" t="s">
        <v>1302</v>
      </c>
      <c r="J457" s="129"/>
      <c r="K457" s="7"/>
      <c r="L457" s="37"/>
    </row>
    <row r="458" spans="1:12" s="11" customFormat="1" ht="15" customHeight="1" hidden="1">
      <c r="A458" s="130">
        <v>6</v>
      </c>
      <c r="B458" s="135" t="s">
        <v>885</v>
      </c>
      <c r="C458" s="126"/>
      <c r="D458" s="126"/>
      <c r="E458" s="126"/>
      <c r="F458" s="126"/>
      <c r="G458" s="126"/>
      <c r="H458" s="126"/>
      <c r="I458" s="126"/>
      <c r="J458" s="4"/>
      <c r="K458" s="7"/>
      <c r="L458" s="37"/>
    </row>
    <row r="459" spans="1:12" s="11" customFormat="1" ht="15" customHeight="1" hidden="1">
      <c r="A459" s="130"/>
      <c r="B459" s="135" t="s">
        <v>1374</v>
      </c>
      <c r="C459" s="126"/>
      <c r="D459" s="126">
        <v>68734</v>
      </c>
      <c r="E459" s="126"/>
      <c r="F459" s="126">
        <v>0</v>
      </c>
      <c r="G459" s="126">
        <v>14.9</v>
      </c>
      <c r="H459" s="126">
        <v>1992</v>
      </c>
      <c r="I459" s="126" t="s">
        <v>677</v>
      </c>
      <c r="J459" s="4"/>
      <c r="K459" s="7"/>
      <c r="L459" s="37"/>
    </row>
    <row r="460" spans="1:12" s="11" customFormat="1" ht="15" customHeight="1" hidden="1">
      <c r="A460" s="130">
        <v>7</v>
      </c>
      <c r="B460" s="135" t="s">
        <v>886</v>
      </c>
      <c r="C460" s="126"/>
      <c r="D460" s="126"/>
      <c r="E460" s="126"/>
      <c r="F460" s="126"/>
      <c r="G460" s="126"/>
      <c r="H460" s="126"/>
      <c r="I460" s="126"/>
      <c r="J460" s="4"/>
      <c r="K460" s="7"/>
      <c r="L460" s="37"/>
    </row>
    <row r="461" spans="1:12" s="11" customFormat="1" ht="15" customHeight="1" hidden="1">
      <c r="A461" s="130"/>
      <c r="B461" s="135" t="s">
        <v>1376</v>
      </c>
      <c r="C461" s="126"/>
      <c r="D461" s="126">
        <v>68734</v>
      </c>
      <c r="E461" s="126"/>
      <c r="F461" s="126">
        <v>0</v>
      </c>
      <c r="G461" s="126">
        <v>14.9</v>
      </c>
      <c r="H461" s="126">
        <v>1992</v>
      </c>
      <c r="I461" s="126" t="s">
        <v>677</v>
      </c>
      <c r="J461" s="4"/>
      <c r="K461" s="7"/>
      <c r="L461" s="37"/>
    </row>
    <row r="462" spans="1:12" s="11" customFormat="1" ht="15" customHeight="1" hidden="1">
      <c r="A462" s="130">
        <v>8</v>
      </c>
      <c r="B462" s="135" t="s">
        <v>1380</v>
      </c>
      <c r="C462" s="126" t="s">
        <v>707</v>
      </c>
      <c r="D462" s="126" t="s">
        <v>847</v>
      </c>
      <c r="E462" s="126"/>
      <c r="F462" s="126">
        <v>0</v>
      </c>
      <c r="G462" s="126">
        <v>2.4</v>
      </c>
      <c r="H462" s="126">
        <v>1992</v>
      </c>
      <c r="I462" s="126" t="s">
        <v>677</v>
      </c>
      <c r="J462" s="4"/>
      <c r="K462" s="7"/>
      <c r="L462" s="37"/>
    </row>
    <row r="463" spans="1:12" s="11" customFormat="1" ht="15" customHeight="1" hidden="1">
      <c r="A463" s="130">
        <v>9</v>
      </c>
      <c r="B463" s="135" t="s">
        <v>1381</v>
      </c>
      <c r="C463" s="126" t="s">
        <v>707</v>
      </c>
      <c r="D463" s="126">
        <v>70508</v>
      </c>
      <c r="E463" s="126"/>
      <c r="F463" s="126">
        <v>200</v>
      </c>
      <c r="G463" s="126">
        <v>60</v>
      </c>
      <c r="H463" s="126">
        <v>1992</v>
      </c>
      <c r="I463" s="126" t="s">
        <v>562</v>
      </c>
      <c r="J463" s="4"/>
      <c r="K463" s="7"/>
      <c r="L463" s="37"/>
    </row>
    <row r="464" spans="1:12" s="11" customFormat="1" ht="15" customHeight="1" hidden="1">
      <c r="A464" s="130">
        <v>10</v>
      </c>
      <c r="B464" s="139" t="s">
        <v>888</v>
      </c>
      <c r="C464" s="126"/>
      <c r="D464" s="126"/>
      <c r="E464" s="126"/>
      <c r="F464" s="126"/>
      <c r="G464" s="126"/>
      <c r="H464" s="126"/>
      <c r="I464" s="126"/>
      <c r="J464" s="4"/>
      <c r="K464" s="7"/>
      <c r="L464" s="37"/>
    </row>
    <row r="465" spans="1:12" s="11" customFormat="1" ht="26.25" hidden="1">
      <c r="A465" s="130"/>
      <c r="B465" s="139" t="s">
        <v>1377</v>
      </c>
      <c r="C465" s="126"/>
      <c r="D465" s="126">
        <v>68734</v>
      </c>
      <c r="E465" s="126"/>
      <c r="F465" s="126">
        <v>9</v>
      </c>
      <c r="G465" s="126">
        <v>2</v>
      </c>
      <c r="H465" s="126">
        <v>1992</v>
      </c>
      <c r="I465" s="126" t="s">
        <v>554</v>
      </c>
      <c r="J465" s="4"/>
      <c r="K465" s="7"/>
      <c r="L465" s="37"/>
    </row>
    <row r="466" spans="1:12" s="11" customFormat="1" ht="15" customHeight="1" hidden="1">
      <c r="A466" s="130">
        <v>11</v>
      </c>
      <c r="B466" s="135" t="s">
        <v>1375</v>
      </c>
      <c r="C466" s="126"/>
      <c r="D466" s="126">
        <v>68734</v>
      </c>
      <c r="E466" s="126"/>
      <c r="F466" s="126"/>
      <c r="G466" s="126"/>
      <c r="H466" s="126"/>
      <c r="I466" s="126"/>
      <c r="J466" s="4"/>
      <c r="K466" s="7"/>
      <c r="L466" s="37"/>
    </row>
    <row r="467" spans="1:12" s="11" customFormat="1" ht="15" customHeight="1" hidden="1">
      <c r="A467" s="130"/>
      <c r="B467" s="135" t="s">
        <v>889</v>
      </c>
      <c r="C467" s="126" t="s">
        <v>890</v>
      </c>
      <c r="D467" s="126"/>
      <c r="E467" s="126"/>
      <c r="F467" s="126">
        <v>24</v>
      </c>
      <c r="G467" s="126">
        <v>7.2</v>
      </c>
      <c r="H467" s="126">
        <v>1992</v>
      </c>
      <c r="I467" s="126" t="s">
        <v>563</v>
      </c>
      <c r="J467" s="4"/>
      <c r="K467" s="7"/>
      <c r="L467" s="37"/>
    </row>
    <row r="468" spans="1:12" s="11" customFormat="1" ht="15" customHeight="1" hidden="1">
      <c r="A468" s="130"/>
      <c r="B468" s="135" t="s">
        <v>891</v>
      </c>
      <c r="C468" s="126" t="s">
        <v>892</v>
      </c>
      <c r="D468" s="126"/>
      <c r="E468" s="126"/>
      <c r="F468" s="126">
        <v>0</v>
      </c>
      <c r="G468" s="126">
        <v>18.4</v>
      </c>
      <c r="H468" s="126">
        <v>1992</v>
      </c>
      <c r="I468" s="126" t="s">
        <v>673</v>
      </c>
      <c r="J468" s="4"/>
      <c r="K468" s="7"/>
      <c r="L468" s="37"/>
    </row>
    <row r="469" spans="1:12" s="11" customFormat="1" ht="15" customHeight="1" hidden="1">
      <c r="A469" s="130"/>
      <c r="B469" s="135" t="s">
        <v>893</v>
      </c>
      <c r="C469" s="126" t="s">
        <v>697</v>
      </c>
      <c r="D469" s="126"/>
      <c r="E469" s="126"/>
      <c r="F469" s="126">
        <v>0</v>
      </c>
      <c r="G469" s="126">
        <v>6</v>
      </c>
      <c r="H469" s="126">
        <v>1992</v>
      </c>
      <c r="I469" s="126" t="s">
        <v>677</v>
      </c>
      <c r="J469" s="4"/>
      <c r="K469" s="7"/>
      <c r="L469" s="37"/>
    </row>
    <row r="470" spans="1:12" s="11" customFormat="1" ht="15" customHeight="1" hidden="1">
      <c r="A470" s="130">
        <v>12</v>
      </c>
      <c r="B470" s="135" t="s">
        <v>1378</v>
      </c>
      <c r="C470" s="126"/>
      <c r="D470" s="126">
        <v>68734</v>
      </c>
      <c r="E470" s="126"/>
      <c r="F470" s="126"/>
      <c r="G470" s="126"/>
      <c r="H470" s="126"/>
      <c r="I470" s="126"/>
      <c r="J470" s="4"/>
      <c r="K470" s="7"/>
      <c r="L470" s="37"/>
    </row>
    <row r="471" spans="1:12" s="11" customFormat="1" ht="15" customHeight="1" hidden="1">
      <c r="A471" s="130"/>
      <c r="B471" s="135" t="s">
        <v>894</v>
      </c>
      <c r="C471" s="138"/>
      <c r="D471" s="126"/>
      <c r="E471" s="126"/>
      <c r="F471" s="126"/>
      <c r="G471" s="126"/>
      <c r="H471" s="126"/>
      <c r="I471" s="126"/>
      <c r="J471" s="4"/>
      <c r="K471" s="7"/>
      <c r="L471" s="37"/>
    </row>
    <row r="472" spans="1:12" s="11" customFormat="1" ht="15" customHeight="1" hidden="1">
      <c r="A472" s="130"/>
      <c r="B472" s="135" t="s">
        <v>895</v>
      </c>
      <c r="C472" s="138"/>
      <c r="D472" s="126"/>
      <c r="E472" s="126"/>
      <c r="F472" s="126">
        <v>84</v>
      </c>
      <c r="G472" s="126">
        <v>0</v>
      </c>
      <c r="H472" s="126">
        <v>1992</v>
      </c>
      <c r="I472" s="126" t="s">
        <v>552</v>
      </c>
      <c r="J472" s="4"/>
      <c r="K472" s="7"/>
      <c r="L472" s="37"/>
    </row>
    <row r="473" spans="1:12" s="11" customFormat="1" ht="15" customHeight="1" hidden="1">
      <c r="A473" s="130">
        <v>13</v>
      </c>
      <c r="B473" s="135" t="s">
        <v>819</v>
      </c>
      <c r="C473" s="126"/>
      <c r="D473" s="126"/>
      <c r="E473" s="126"/>
      <c r="F473" s="126"/>
      <c r="G473" s="126"/>
      <c r="H473" s="126"/>
      <c r="I473" s="126"/>
      <c r="J473" s="4"/>
      <c r="K473" s="7"/>
      <c r="L473" s="37"/>
    </row>
    <row r="474" spans="1:12" s="11" customFormat="1" ht="15" customHeight="1" hidden="1">
      <c r="A474" s="130"/>
      <c r="B474" s="135" t="s">
        <v>1379</v>
      </c>
      <c r="C474" s="126" t="s">
        <v>898</v>
      </c>
      <c r="D474" s="126">
        <v>68734</v>
      </c>
      <c r="E474" s="126"/>
      <c r="F474" s="126">
        <v>9.6</v>
      </c>
      <c r="G474" s="126">
        <v>0</v>
      </c>
      <c r="H474" s="126">
        <v>1992</v>
      </c>
      <c r="I474" s="126" t="s">
        <v>552</v>
      </c>
      <c r="J474" s="4"/>
      <c r="K474" s="7"/>
      <c r="L474" s="37"/>
    </row>
    <row r="475" spans="1:12" s="11" customFormat="1" ht="19.5" customHeight="1">
      <c r="A475" s="199" t="s">
        <v>899</v>
      </c>
      <c r="B475" s="199"/>
      <c r="C475" s="199"/>
      <c r="D475" s="199"/>
      <c r="E475" s="199"/>
      <c r="F475" s="3"/>
      <c r="G475" s="3"/>
      <c r="H475" s="3"/>
      <c r="I475" s="3"/>
      <c r="J475" s="4"/>
      <c r="K475" s="5"/>
      <c r="L475" s="37"/>
    </row>
    <row r="476" spans="1:12" s="11" customFormat="1" ht="30" customHeight="1">
      <c r="A476" s="201" t="s">
        <v>617</v>
      </c>
      <c r="B476" s="202"/>
      <c r="C476" s="202"/>
      <c r="D476" s="202"/>
      <c r="E476" s="202"/>
      <c r="F476" s="203"/>
      <c r="G476" s="3"/>
      <c r="H476" s="3"/>
      <c r="I476" s="3"/>
      <c r="J476" s="4"/>
      <c r="K476" s="5"/>
      <c r="L476" s="35"/>
    </row>
    <row r="477" spans="1:12" s="11" customFormat="1" ht="15" customHeight="1" hidden="1">
      <c r="A477" s="6">
        <v>1</v>
      </c>
      <c r="B477" s="8" t="s">
        <v>618</v>
      </c>
      <c r="C477" s="3"/>
      <c r="D477" s="3" t="s">
        <v>900</v>
      </c>
      <c r="E477" s="3"/>
      <c r="F477" s="3">
        <v>94.7</v>
      </c>
      <c r="G477" s="3">
        <v>39.7</v>
      </c>
      <c r="H477" s="3">
        <v>1996</v>
      </c>
      <c r="I477" s="17" t="s">
        <v>359</v>
      </c>
      <c r="J477" s="4">
        <v>2014</v>
      </c>
      <c r="K477" s="7"/>
      <c r="L477" s="37"/>
    </row>
    <row r="478" spans="1:12" s="11" customFormat="1" ht="15" customHeight="1" hidden="1">
      <c r="A478" s="6">
        <v>2</v>
      </c>
      <c r="B478" s="8" t="s">
        <v>701</v>
      </c>
      <c r="C478" s="3"/>
      <c r="D478" s="3" t="s">
        <v>901</v>
      </c>
      <c r="E478" s="3"/>
      <c r="F478" s="3">
        <v>94.7</v>
      </c>
      <c r="G478" s="3">
        <v>39.7</v>
      </c>
      <c r="H478" s="3">
        <v>1996</v>
      </c>
      <c r="I478" s="17" t="s">
        <v>359</v>
      </c>
      <c r="J478" s="4">
        <v>2014</v>
      </c>
      <c r="K478" s="7"/>
      <c r="L478" s="37"/>
    </row>
    <row r="479" spans="1:12" s="11" customFormat="1" ht="15" customHeight="1" hidden="1">
      <c r="A479" s="6">
        <v>3</v>
      </c>
      <c r="B479" s="8" t="s">
        <v>621</v>
      </c>
      <c r="C479" s="3"/>
      <c r="D479" s="3" t="s">
        <v>902</v>
      </c>
      <c r="E479" s="3"/>
      <c r="F479" s="3">
        <v>94.7</v>
      </c>
      <c r="G479" s="3">
        <v>39.7</v>
      </c>
      <c r="H479" s="3">
        <v>1996</v>
      </c>
      <c r="I479" s="17" t="s">
        <v>359</v>
      </c>
      <c r="J479" s="4">
        <v>2014</v>
      </c>
      <c r="K479" s="7"/>
      <c r="L479" s="37"/>
    </row>
    <row r="480" spans="1:12" s="11" customFormat="1" ht="15" customHeight="1" hidden="1">
      <c r="A480" s="6">
        <v>4</v>
      </c>
      <c r="B480" s="8" t="s">
        <v>622</v>
      </c>
      <c r="C480" s="3"/>
      <c r="D480" s="3" t="s">
        <v>903</v>
      </c>
      <c r="E480" s="3"/>
      <c r="F480" s="3">
        <v>94.7</v>
      </c>
      <c r="G480" s="3">
        <v>39.7</v>
      </c>
      <c r="H480" s="3">
        <v>1996</v>
      </c>
      <c r="I480" s="17" t="s">
        <v>359</v>
      </c>
      <c r="J480" s="4">
        <v>2014</v>
      </c>
      <c r="K480" s="7"/>
      <c r="L480" s="37"/>
    </row>
    <row r="481" spans="1:12" s="11" customFormat="1" ht="15" customHeight="1" hidden="1">
      <c r="A481" s="6">
        <v>5</v>
      </c>
      <c r="B481" s="8" t="s">
        <v>623</v>
      </c>
      <c r="C481" s="3"/>
      <c r="D481" s="3" t="s">
        <v>904</v>
      </c>
      <c r="E481" s="3"/>
      <c r="F481" s="3">
        <v>94.7</v>
      </c>
      <c r="G481" s="3">
        <v>39.7</v>
      </c>
      <c r="H481" s="3">
        <v>1996</v>
      </c>
      <c r="I481" s="17" t="s">
        <v>359</v>
      </c>
      <c r="J481" s="4">
        <v>2014</v>
      </c>
      <c r="K481" s="7"/>
      <c r="L481" s="37"/>
    </row>
    <row r="482" spans="1:12" s="11" customFormat="1" ht="15" customHeight="1" hidden="1">
      <c r="A482" s="6">
        <v>6</v>
      </c>
      <c r="B482" s="8" t="s">
        <v>905</v>
      </c>
      <c r="C482" s="3"/>
      <c r="D482" s="3" t="s">
        <v>906</v>
      </c>
      <c r="E482" s="3"/>
      <c r="F482" s="3">
        <v>106</v>
      </c>
      <c r="G482" s="3">
        <v>44</v>
      </c>
      <c r="H482" s="3">
        <v>1996</v>
      </c>
      <c r="I482" s="17" t="s">
        <v>359</v>
      </c>
      <c r="J482" s="4">
        <v>2017</v>
      </c>
      <c r="K482" s="7"/>
      <c r="L482" s="37"/>
    </row>
    <row r="483" spans="1:12" s="11" customFormat="1" ht="15" customHeight="1" hidden="1">
      <c r="A483" s="6">
        <v>7</v>
      </c>
      <c r="B483" s="8" t="s">
        <v>907</v>
      </c>
      <c r="C483" s="3"/>
      <c r="D483" s="3" t="s">
        <v>908</v>
      </c>
      <c r="E483" s="3"/>
      <c r="F483" s="3">
        <v>19</v>
      </c>
      <c r="G483" s="3">
        <v>6</v>
      </c>
      <c r="H483" s="3">
        <v>1996</v>
      </c>
      <c r="I483" s="17" t="s">
        <v>359</v>
      </c>
      <c r="J483" s="4">
        <v>2017</v>
      </c>
      <c r="K483" s="7"/>
      <c r="L483" s="37"/>
    </row>
    <row r="484" spans="1:12" s="11" customFormat="1" ht="15" customHeight="1">
      <c r="A484" s="6">
        <v>8</v>
      </c>
      <c r="B484" s="8" t="s">
        <v>626</v>
      </c>
      <c r="C484" s="3"/>
      <c r="D484" s="3" t="s">
        <v>909</v>
      </c>
      <c r="E484" s="3"/>
      <c r="F484" s="3">
        <v>94.7</v>
      </c>
      <c r="G484" s="3">
        <v>39.7</v>
      </c>
      <c r="H484" s="3">
        <v>1996</v>
      </c>
      <c r="I484" s="17" t="s">
        <v>359</v>
      </c>
      <c r="J484" s="4">
        <v>2017</v>
      </c>
      <c r="K484" s="7" t="s">
        <v>614</v>
      </c>
      <c r="L484" s="37"/>
    </row>
    <row r="485" spans="1:12" s="11" customFormat="1" ht="15" customHeight="1" hidden="1">
      <c r="A485" s="6">
        <v>9</v>
      </c>
      <c r="B485" s="8" t="s">
        <v>627</v>
      </c>
      <c r="C485" s="3"/>
      <c r="D485" s="3" t="s">
        <v>910</v>
      </c>
      <c r="E485" s="3"/>
      <c r="F485" s="3">
        <v>94.7</v>
      </c>
      <c r="G485" s="3">
        <v>39.7</v>
      </c>
      <c r="H485" s="3">
        <v>1996</v>
      </c>
      <c r="I485" s="17" t="s">
        <v>359</v>
      </c>
      <c r="J485" s="4">
        <v>2014</v>
      </c>
      <c r="K485" s="7"/>
      <c r="L485" s="37"/>
    </row>
    <row r="486" spans="1:12" s="11" customFormat="1" ht="15" customHeight="1" hidden="1">
      <c r="A486" s="6">
        <v>10</v>
      </c>
      <c r="B486" s="8" t="s">
        <v>628</v>
      </c>
      <c r="C486" s="3"/>
      <c r="D486" s="3" t="s">
        <v>911</v>
      </c>
      <c r="E486" s="3"/>
      <c r="F486" s="3">
        <v>94.7</v>
      </c>
      <c r="G486" s="3">
        <v>39.7</v>
      </c>
      <c r="H486" s="3">
        <v>1996</v>
      </c>
      <c r="I486" s="17" t="s">
        <v>359</v>
      </c>
      <c r="J486" s="4">
        <v>2014</v>
      </c>
      <c r="K486" s="7"/>
      <c r="L486" s="37"/>
    </row>
    <row r="487" spans="1:12" s="11" customFormat="1" ht="15" customHeight="1" hidden="1">
      <c r="A487" s="6">
        <v>11</v>
      </c>
      <c r="B487" s="8" t="s">
        <v>629</v>
      </c>
      <c r="C487" s="3"/>
      <c r="D487" s="3" t="s">
        <v>912</v>
      </c>
      <c r="E487" s="3"/>
      <c r="F487" s="3">
        <v>94.7</v>
      </c>
      <c r="G487" s="3">
        <v>39.7</v>
      </c>
      <c r="H487" s="3">
        <v>1996</v>
      </c>
      <c r="I487" s="17" t="s">
        <v>359</v>
      </c>
      <c r="J487" s="4">
        <v>2017</v>
      </c>
      <c r="K487" s="7"/>
      <c r="L487" s="37"/>
    </row>
    <row r="488" spans="1:12" s="11" customFormat="1" ht="15" customHeight="1" hidden="1">
      <c r="A488" s="6">
        <v>12</v>
      </c>
      <c r="B488" s="8" t="s">
        <v>913</v>
      </c>
      <c r="C488" s="3"/>
      <c r="D488" s="3" t="s">
        <v>914</v>
      </c>
      <c r="E488" s="3"/>
      <c r="F488" s="3">
        <v>73.7</v>
      </c>
      <c r="G488" s="3">
        <v>41.7</v>
      </c>
      <c r="H488" s="3">
        <v>1996</v>
      </c>
      <c r="I488" s="17" t="s">
        <v>359</v>
      </c>
      <c r="J488" s="4">
        <v>2017</v>
      </c>
      <c r="K488" s="7"/>
      <c r="L488" s="37"/>
    </row>
    <row r="489" spans="1:12" s="11" customFormat="1" ht="15" customHeight="1" hidden="1">
      <c r="A489" s="6">
        <v>13</v>
      </c>
      <c r="B489" s="8" t="s">
        <v>915</v>
      </c>
      <c r="C489" s="3"/>
      <c r="D489" s="3" t="s">
        <v>916</v>
      </c>
      <c r="E489" s="3"/>
      <c r="F489" s="3">
        <v>94.7</v>
      </c>
      <c r="G489" s="3">
        <v>39.7</v>
      </c>
      <c r="H489" s="3">
        <v>1996</v>
      </c>
      <c r="I489" s="17" t="s">
        <v>359</v>
      </c>
      <c r="J489" s="4">
        <v>2017</v>
      </c>
      <c r="K489" s="7"/>
      <c r="L489" s="37"/>
    </row>
    <row r="490" spans="1:12" s="11" customFormat="1" ht="15" customHeight="1" hidden="1">
      <c r="A490" s="6">
        <v>14</v>
      </c>
      <c r="B490" s="8" t="s">
        <v>917</v>
      </c>
      <c r="C490" s="3"/>
      <c r="D490" s="3" t="s">
        <v>918</v>
      </c>
      <c r="E490" s="3"/>
      <c r="F490" s="3">
        <v>32</v>
      </c>
      <c r="G490" s="3">
        <v>11</v>
      </c>
      <c r="H490" s="3">
        <v>1996</v>
      </c>
      <c r="I490" s="17" t="s">
        <v>359</v>
      </c>
      <c r="J490" s="4">
        <v>2017</v>
      </c>
      <c r="K490" s="7"/>
      <c r="L490" s="37"/>
    </row>
    <row r="491" spans="1:12" s="11" customFormat="1" ht="15" customHeight="1" hidden="1">
      <c r="A491" s="6">
        <v>15</v>
      </c>
      <c r="B491" s="8" t="s">
        <v>919</v>
      </c>
      <c r="C491" s="3"/>
      <c r="D491" s="3" t="s">
        <v>920</v>
      </c>
      <c r="E491" s="3"/>
      <c r="F491" s="3">
        <v>73.7</v>
      </c>
      <c r="G491" s="3">
        <v>41.7</v>
      </c>
      <c r="H491" s="3">
        <v>1996</v>
      </c>
      <c r="I491" s="17" t="s">
        <v>359</v>
      </c>
      <c r="J491" s="4">
        <v>2017</v>
      </c>
      <c r="K491" s="7"/>
      <c r="L491" s="37"/>
    </row>
    <row r="492" spans="1:12" s="11" customFormat="1" ht="15" customHeight="1" hidden="1">
      <c r="A492" s="6">
        <v>16</v>
      </c>
      <c r="B492" s="8" t="s">
        <v>634</v>
      </c>
      <c r="C492" s="3"/>
      <c r="D492" s="3" t="s">
        <v>921</v>
      </c>
      <c r="E492" s="3"/>
      <c r="F492" s="3">
        <v>94.7</v>
      </c>
      <c r="G492" s="3">
        <v>39.7</v>
      </c>
      <c r="H492" s="3">
        <v>1996</v>
      </c>
      <c r="I492" s="17" t="s">
        <v>359</v>
      </c>
      <c r="J492" s="4">
        <v>2014</v>
      </c>
      <c r="K492" s="7"/>
      <c r="L492" s="37"/>
    </row>
    <row r="493" spans="1:12" s="11" customFormat="1" ht="15" customHeight="1" hidden="1">
      <c r="A493" s="6">
        <v>17</v>
      </c>
      <c r="B493" s="8" t="s">
        <v>635</v>
      </c>
      <c r="C493" s="3"/>
      <c r="D493" s="3" t="s">
        <v>922</v>
      </c>
      <c r="E493" s="3"/>
      <c r="F493" s="3">
        <v>94.7</v>
      </c>
      <c r="G493" s="3">
        <v>39.7</v>
      </c>
      <c r="H493" s="3">
        <v>1996</v>
      </c>
      <c r="I493" s="17" t="s">
        <v>359</v>
      </c>
      <c r="J493" s="4">
        <v>2017</v>
      </c>
      <c r="K493" s="7"/>
      <c r="L493" s="37"/>
    </row>
    <row r="494" spans="1:12" s="11" customFormat="1" ht="15" customHeight="1" hidden="1">
      <c r="A494" s="6">
        <v>18</v>
      </c>
      <c r="B494" s="8" t="s">
        <v>636</v>
      </c>
      <c r="C494" s="3"/>
      <c r="D494" s="3" t="s">
        <v>923</v>
      </c>
      <c r="E494" s="3"/>
      <c r="F494" s="3">
        <v>94.7</v>
      </c>
      <c r="G494" s="3">
        <v>39.7</v>
      </c>
      <c r="H494" s="3">
        <v>1996</v>
      </c>
      <c r="I494" s="17" t="s">
        <v>359</v>
      </c>
      <c r="J494" s="4">
        <v>2014</v>
      </c>
      <c r="K494" s="7"/>
      <c r="L494" s="37"/>
    </row>
    <row r="495" spans="1:12" s="11" customFormat="1" ht="15" customHeight="1" hidden="1">
      <c r="A495" s="6">
        <v>19</v>
      </c>
      <c r="B495" s="8" t="s">
        <v>637</v>
      </c>
      <c r="C495" s="3"/>
      <c r="D495" s="3" t="s">
        <v>924</v>
      </c>
      <c r="E495" s="3"/>
      <c r="F495" s="3">
        <v>94.7</v>
      </c>
      <c r="G495" s="3">
        <v>39.7</v>
      </c>
      <c r="H495" s="3">
        <v>1996</v>
      </c>
      <c r="I495" s="17" t="s">
        <v>359</v>
      </c>
      <c r="J495" s="4">
        <v>2014</v>
      </c>
      <c r="K495" s="7"/>
      <c r="L495" s="37"/>
    </row>
    <row r="496" spans="1:12" s="11" customFormat="1" ht="15" customHeight="1" hidden="1">
      <c r="A496" s="6">
        <v>20</v>
      </c>
      <c r="B496" s="8" t="s">
        <v>925</v>
      </c>
      <c r="C496" s="3"/>
      <c r="D496" s="3" t="s">
        <v>926</v>
      </c>
      <c r="E496" s="3"/>
      <c r="F496" s="3">
        <v>106</v>
      </c>
      <c r="G496" s="3">
        <v>44</v>
      </c>
      <c r="H496" s="3">
        <v>1996</v>
      </c>
      <c r="I496" s="17" t="s">
        <v>359</v>
      </c>
      <c r="J496" s="4">
        <v>2017</v>
      </c>
      <c r="K496" s="7"/>
      <c r="L496" s="37"/>
    </row>
    <row r="497" spans="1:12" s="11" customFormat="1" ht="15" customHeight="1" hidden="1">
      <c r="A497" s="6">
        <v>21</v>
      </c>
      <c r="B497" s="8" t="s">
        <v>927</v>
      </c>
      <c r="C497" s="3"/>
      <c r="D497" s="3" t="s">
        <v>928</v>
      </c>
      <c r="E497" s="3"/>
      <c r="F497" s="3">
        <v>19</v>
      </c>
      <c r="G497" s="3">
        <v>6</v>
      </c>
      <c r="H497" s="3">
        <v>1996</v>
      </c>
      <c r="I497" s="17" t="s">
        <v>359</v>
      </c>
      <c r="J497" s="4">
        <v>2017</v>
      </c>
      <c r="K497" s="7"/>
      <c r="L497" s="37"/>
    </row>
    <row r="498" spans="1:12" s="11" customFormat="1" ht="15" customHeight="1">
      <c r="A498" s="6">
        <v>22</v>
      </c>
      <c r="B498" s="8" t="s">
        <v>640</v>
      </c>
      <c r="C498" s="3"/>
      <c r="D498" s="3" t="s">
        <v>929</v>
      </c>
      <c r="E498" s="3"/>
      <c r="F498" s="3">
        <v>94.7</v>
      </c>
      <c r="G498" s="3">
        <v>39.7</v>
      </c>
      <c r="H498" s="3">
        <v>1996</v>
      </c>
      <c r="I498" s="17" t="s">
        <v>359</v>
      </c>
      <c r="J498" s="4">
        <v>2017</v>
      </c>
      <c r="K498" s="7" t="s">
        <v>619</v>
      </c>
      <c r="L498" s="37"/>
    </row>
    <row r="499" spans="1:12" s="11" customFormat="1" ht="15" customHeight="1" hidden="1">
      <c r="A499" s="6">
        <v>23</v>
      </c>
      <c r="B499" s="8" t="s">
        <v>641</v>
      </c>
      <c r="C499" s="3"/>
      <c r="D499" s="3" t="s">
        <v>930</v>
      </c>
      <c r="E499" s="3"/>
      <c r="F499" s="3">
        <v>94.7</v>
      </c>
      <c r="G499" s="3">
        <v>39.7</v>
      </c>
      <c r="H499" s="3">
        <v>1996</v>
      </c>
      <c r="I499" s="17" t="s">
        <v>359</v>
      </c>
      <c r="J499" s="4">
        <v>2014</v>
      </c>
      <c r="K499" s="7"/>
      <c r="L499" s="37"/>
    </row>
    <row r="500" spans="1:12" s="11" customFormat="1" ht="15" customHeight="1" hidden="1">
      <c r="A500" s="6">
        <v>24</v>
      </c>
      <c r="B500" s="8" t="s">
        <v>642</v>
      </c>
      <c r="C500" s="3"/>
      <c r="D500" s="3" t="s">
        <v>931</v>
      </c>
      <c r="E500" s="3"/>
      <c r="F500" s="3">
        <v>94.7</v>
      </c>
      <c r="G500" s="3">
        <v>39.7</v>
      </c>
      <c r="H500" s="3">
        <v>1996</v>
      </c>
      <c r="I500" s="17" t="s">
        <v>359</v>
      </c>
      <c r="J500" s="4">
        <v>2014</v>
      </c>
      <c r="K500" s="7"/>
      <c r="L500" s="37"/>
    </row>
    <row r="501" spans="1:12" s="11" customFormat="1" ht="15" customHeight="1" hidden="1">
      <c r="A501" s="6">
        <v>25</v>
      </c>
      <c r="B501" s="8" t="s">
        <v>643</v>
      </c>
      <c r="C501" s="3"/>
      <c r="D501" s="3" t="s">
        <v>932</v>
      </c>
      <c r="E501" s="3"/>
      <c r="F501" s="3">
        <v>94.7</v>
      </c>
      <c r="G501" s="3">
        <v>39.7</v>
      </c>
      <c r="H501" s="3">
        <v>1996</v>
      </c>
      <c r="I501" s="17" t="s">
        <v>359</v>
      </c>
      <c r="J501" s="4">
        <v>2014</v>
      </c>
      <c r="K501" s="7"/>
      <c r="L501" s="37"/>
    </row>
    <row r="502" spans="1:12" s="11" customFormat="1" ht="15" customHeight="1" hidden="1">
      <c r="A502" s="6">
        <v>26</v>
      </c>
      <c r="B502" s="8" t="s">
        <v>644</v>
      </c>
      <c r="C502" s="3"/>
      <c r="D502" s="3" t="s">
        <v>933</v>
      </c>
      <c r="E502" s="3"/>
      <c r="F502" s="3">
        <v>94.7</v>
      </c>
      <c r="G502" s="3">
        <v>39.7</v>
      </c>
      <c r="H502" s="3">
        <v>1996</v>
      </c>
      <c r="I502" s="17" t="s">
        <v>359</v>
      </c>
      <c r="J502" s="4">
        <v>2014</v>
      </c>
      <c r="K502" s="7"/>
      <c r="L502" s="37"/>
    </row>
    <row r="503" spans="1:12" s="11" customFormat="1" ht="15" customHeight="1" hidden="1">
      <c r="A503" s="6">
        <v>27</v>
      </c>
      <c r="B503" s="8" t="s">
        <v>934</v>
      </c>
      <c r="C503" s="3"/>
      <c r="D503" s="3"/>
      <c r="E503" s="3"/>
      <c r="F503" s="3">
        <v>289.9</v>
      </c>
      <c r="G503" s="3">
        <v>135.8</v>
      </c>
      <c r="H503" s="3">
        <v>1996</v>
      </c>
      <c r="I503" s="3" t="s">
        <v>569</v>
      </c>
      <c r="J503" s="4">
        <v>2012</v>
      </c>
      <c r="K503" s="7"/>
      <c r="L503" s="37"/>
    </row>
    <row r="504" spans="1:12" s="11" customFormat="1" ht="15" customHeight="1" hidden="1">
      <c r="A504" s="6">
        <v>28</v>
      </c>
      <c r="B504" s="8" t="s">
        <v>886</v>
      </c>
      <c r="C504" s="3"/>
      <c r="D504" s="3"/>
      <c r="E504" s="3"/>
      <c r="F504" s="3"/>
      <c r="G504" s="3"/>
      <c r="H504" s="3"/>
      <c r="I504" s="3"/>
      <c r="J504" s="4"/>
      <c r="K504" s="7"/>
      <c r="L504" s="35"/>
    </row>
    <row r="505" spans="1:12" s="11" customFormat="1" ht="15" customHeight="1" hidden="1">
      <c r="A505" s="6"/>
      <c r="B505" s="8" t="s">
        <v>935</v>
      </c>
      <c r="C505" s="3"/>
      <c r="D505" s="3" t="s">
        <v>936</v>
      </c>
      <c r="E505" s="3"/>
      <c r="F505" s="3">
        <v>14.9</v>
      </c>
      <c r="G505" s="3">
        <v>14.9</v>
      </c>
      <c r="H505" s="3">
        <v>1996</v>
      </c>
      <c r="I505" s="3" t="s">
        <v>677</v>
      </c>
      <c r="J505" s="4" t="s">
        <v>674</v>
      </c>
      <c r="K505" s="7"/>
      <c r="L505" s="35"/>
    </row>
    <row r="506" spans="1:12" s="11" customFormat="1" ht="24.75" hidden="1">
      <c r="A506" s="6">
        <v>29</v>
      </c>
      <c r="B506" s="8" t="s">
        <v>887</v>
      </c>
      <c r="C506" s="3"/>
      <c r="D506" s="97" t="s">
        <v>937</v>
      </c>
      <c r="E506" s="3"/>
      <c r="F506" s="3">
        <v>123.3</v>
      </c>
      <c r="G506" s="3">
        <v>46.3</v>
      </c>
      <c r="H506" s="3">
        <v>1996</v>
      </c>
      <c r="I506" s="3" t="s">
        <v>562</v>
      </c>
      <c r="J506" s="4">
        <v>2012</v>
      </c>
      <c r="K506" s="7"/>
      <c r="L506" s="35"/>
    </row>
    <row r="507" spans="1:12" s="11" customFormat="1" ht="15" customHeight="1" hidden="1">
      <c r="A507" s="6">
        <v>30</v>
      </c>
      <c r="B507" s="8" t="s">
        <v>938</v>
      </c>
      <c r="C507" s="3"/>
      <c r="D507" s="3"/>
      <c r="E507" s="3"/>
      <c r="F507" s="3"/>
      <c r="G507" s="3"/>
      <c r="H507" s="3"/>
      <c r="I507" s="3"/>
      <c r="J507" s="4"/>
      <c r="K507" s="7"/>
      <c r="L507" s="35"/>
    </row>
    <row r="508" spans="1:12" s="11" customFormat="1" ht="15" customHeight="1" hidden="1">
      <c r="A508" s="6"/>
      <c r="B508" s="8" t="s">
        <v>939</v>
      </c>
      <c r="C508" s="3"/>
      <c r="D508" s="3" t="s">
        <v>940</v>
      </c>
      <c r="E508" s="3"/>
      <c r="F508" s="3">
        <v>24</v>
      </c>
      <c r="G508" s="3">
        <v>9.6</v>
      </c>
      <c r="H508" s="3">
        <v>1996</v>
      </c>
      <c r="I508" s="3" t="s">
        <v>567</v>
      </c>
      <c r="J508" s="4">
        <v>2008</v>
      </c>
      <c r="K508" s="7"/>
      <c r="L508" s="35"/>
    </row>
    <row r="509" spans="1:12" s="11" customFormat="1" ht="15" customHeight="1" hidden="1">
      <c r="A509" s="6">
        <v>31</v>
      </c>
      <c r="B509" s="8" t="s">
        <v>938</v>
      </c>
      <c r="C509" s="3"/>
      <c r="D509" s="3"/>
      <c r="E509" s="3"/>
      <c r="F509" s="3"/>
      <c r="G509" s="3"/>
      <c r="H509" s="3"/>
      <c r="I509" s="3"/>
      <c r="J509" s="4"/>
      <c r="K509" s="7"/>
      <c r="L509" s="35"/>
    </row>
    <row r="510" spans="1:12" s="11" customFormat="1" ht="15" customHeight="1" hidden="1">
      <c r="A510" s="6"/>
      <c r="B510" s="8" t="s">
        <v>939</v>
      </c>
      <c r="C510" s="3"/>
      <c r="D510" s="3" t="s">
        <v>941</v>
      </c>
      <c r="E510" s="3"/>
      <c r="F510" s="3">
        <v>24</v>
      </c>
      <c r="G510" s="3">
        <v>9.6</v>
      </c>
      <c r="H510" s="3">
        <v>1996</v>
      </c>
      <c r="I510" s="3" t="s">
        <v>567</v>
      </c>
      <c r="J510" s="4">
        <v>2008</v>
      </c>
      <c r="K510" s="7"/>
      <c r="L510" s="35"/>
    </row>
    <row r="511" spans="1:12" s="11" customFormat="1" ht="15" customHeight="1" hidden="1">
      <c r="A511" s="6">
        <v>32</v>
      </c>
      <c r="B511" s="8" t="s">
        <v>835</v>
      </c>
      <c r="C511" s="3"/>
      <c r="D511" s="3" t="s">
        <v>942</v>
      </c>
      <c r="E511" s="3"/>
      <c r="F511" s="3">
        <v>0</v>
      </c>
      <c r="G511" s="3">
        <v>17.9</v>
      </c>
      <c r="H511" s="3"/>
      <c r="I511" s="3" t="s">
        <v>677</v>
      </c>
      <c r="J511" s="4" t="s">
        <v>674</v>
      </c>
      <c r="K511" s="7"/>
      <c r="L511" s="35"/>
    </row>
    <row r="512" spans="1:12" s="11" customFormat="1" ht="15" customHeight="1" hidden="1">
      <c r="A512" s="6">
        <v>33</v>
      </c>
      <c r="B512" s="8" t="s">
        <v>943</v>
      </c>
      <c r="C512" s="3" t="s">
        <v>944</v>
      </c>
      <c r="D512" s="3"/>
      <c r="E512" s="3"/>
      <c r="F512" s="3"/>
      <c r="G512" s="3"/>
      <c r="H512" s="3"/>
      <c r="I512" s="3"/>
      <c r="J512" s="4"/>
      <c r="K512" s="7"/>
      <c r="L512" s="35"/>
    </row>
    <row r="513" spans="1:12" s="11" customFormat="1" ht="15" customHeight="1" hidden="1">
      <c r="A513" s="6"/>
      <c r="B513" s="8" t="s">
        <v>945</v>
      </c>
      <c r="C513" s="3"/>
      <c r="D513" s="3"/>
      <c r="E513" s="3"/>
      <c r="F513" s="3">
        <v>120</v>
      </c>
      <c r="G513" s="3">
        <v>0</v>
      </c>
      <c r="H513" s="3">
        <v>1996</v>
      </c>
      <c r="I513" s="3" t="s">
        <v>552</v>
      </c>
      <c r="J513" s="4">
        <v>2011</v>
      </c>
      <c r="K513" s="7"/>
      <c r="L513" s="35"/>
    </row>
    <row r="514" spans="1:12" s="11" customFormat="1" ht="15" customHeight="1" hidden="1">
      <c r="A514" s="6">
        <v>34</v>
      </c>
      <c r="B514" s="8" t="s">
        <v>819</v>
      </c>
      <c r="C514" s="3"/>
      <c r="D514" s="3"/>
      <c r="E514" s="3"/>
      <c r="F514" s="3"/>
      <c r="G514" s="3"/>
      <c r="H514" s="3"/>
      <c r="I514" s="3"/>
      <c r="J514" s="4"/>
      <c r="K514" s="7"/>
      <c r="L514" s="35"/>
    </row>
    <row r="515" spans="1:12" s="11" customFormat="1" ht="15" customHeight="1" hidden="1">
      <c r="A515" s="6"/>
      <c r="B515" s="8" t="s">
        <v>946</v>
      </c>
      <c r="C515" s="3" t="s">
        <v>947</v>
      </c>
      <c r="D515" s="3"/>
      <c r="E515" s="3"/>
      <c r="F515" s="3">
        <v>25.6</v>
      </c>
      <c r="G515" s="3">
        <v>0</v>
      </c>
      <c r="H515" s="3">
        <v>1996</v>
      </c>
      <c r="I515" s="3" t="s">
        <v>552</v>
      </c>
      <c r="J515" s="4">
        <v>2011</v>
      </c>
      <c r="K515" s="7"/>
      <c r="L515" s="35"/>
    </row>
    <row r="516" spans="1:12" s="11" customFormat="1" ht="15" customHeight="1" hidden="1">
      <c r="A516" s="6">
        <v>35</v>
      </c>
      <c r="B516" s="8" t="s">
        <v>761</v>
      </c>
      <c r="C516" s="3"/>
      <c r="D516" s="3"/>
      <c r="E516" s="3"/>
      <c r="F516" s="3"/>
      <c r="G516" s="3"/>
      <c r="H516" s="3"/>
      <c r="I516" s="3"/>
      <c r="J516" s="4"/>
      <c r="K516" s="14"/>
      <c r="L516" s="35"/>
    </row>
    <row r="517" spans="1:12" s="11" customFormat="1" ht="15" customHeight="1" hidden="1">
      <c r="A517" s="6"/>
      <c r="B517" s="8" t="s">
        <v>948</v>
      </c>
      <c r="C517" s="3" t="s">
        <v>890</v>
      </c>
      <c r="D517" s="3"/>
      <c r="E517" s="3"/>
      <c r="F517" s="3">
        <v>40</v>
      </c>
      <c r="G517" s="3">
        <v>12</v>
      </c>
      <c r="H517" s="3">
        <v>1996</v>
      </c>
      <c r="I517" s="3" t="s">
        <v>564</v>
      </c>
      <c r="J517" s="4">
        <v>2010</v>
      </c>
      <c r="K517" s="7"/>
      <c r="L517" s="35"/>
    </row>
    <row r="518" spans="1:12" s="11" customFormat="1" ht="15" customHeight="1" hidden="1">
      <c r="A518" s="6"/>
      <c r="B518" s="13" t="s">
        <v>949</v>
      </c>
      <c r="C518" s="3" t="s">
        <v>950</v>
      </c>
      <c r="D518" s="14"/>
      <c r="E518" s="14"/>
      <c r="F518" s="3">
        <v>0</v>
      </c>
      <c r="G518" s="3">
        <v>16</v>
      </c>
      <c r="H518" s="3">
        <v>1996</v>
      </c>
      <c r="I518" s="3" t="s">
        <v>673</v>
      </c>
      <c r="J518" s="4" t="s">
        <v>674</v>
      </c>
      <c r="K518" s="7"/>
      <c r="L518" s="35"/>
    </row>
    <row r="519" spans="1:12" s="11" customFormat="1" ht="15" customHeight="1" hidden="1">
      <c r="A519" s="6"/>
      <c r="B519" s="13" t="s">
        <v>951</v>
      </c>
      <c r="C519" s="3" t="s">
        <v>892</v>
      </c>
      <c r="D519" s="14"/>
      <c r="E519" s="14"/>
      <c r="F519" s="3">
        <v>0</v>
      </c>
      <c r="G519" s="3">
        <v>16</v>
      </c>
      <c r="H519" s="3">
        <v>1996</v>
      </c>
      <c r="I519" s="3" t="s">
        <v>673</v>
      </c>
      <c r="J519" s="4" t="s">
        <v>674</v>
      </c>
      <c r="K519" s="7"/>
      <c r="L519" s="35"/>
    </row>
    <row r="520" spans="1:12" s="11" customFormat="1" ht="15" customHeight="1" hidden="1">
      <c r="A520" s="6"/>
      <c r="B520" s="8" t="s">
        <v>952</v>
      </c>
      <c r="C520" s="3"/>
      <c r="D520" s="3"/>
      <c r="E520" s="3"/>
      <c r="F520" s="3">
        <v>0</v>
      </c>
      <c r="G520" s="3">
        <v>6</v>
      </c>
      <c r="H520" s="3">
        <v>1996</v>
      </c>
      <c r="I520" s="3" t="s">
        <v>677</v>
      </c>
      <c r="J520" s="4" t="s">
        <v>674</v>
      </c>
      <c r="K520" s="14"/>
      <c r="L520" s="35"/>
    </row>
    <row r="521" spans="1:12" s="11" customFormat="1" ht="15" customHeight="1" hidden="1">
      <c r="A521" s="6">
        <v>36</v>
      </c>
      <c r="B521" s="8" t="s">
        <v>953</v>
      </c>
      <c r="C521" s="3" t="s">
        <v>954</v>
      </c>
      <c r="D521" s="3">
        <v>78150</v>
      </c>
      <c r="E521" s="3"/>
      <c r="F521" s="3">
        <v>72</v>
      </c>
      <c r="G521" s="3">
        <v>24</v>
      </c>
      <c r="H521" s="3">
        <v>1996</v>
      </c>
      <c r="I521" s="3" t="s">
        <v>564</v>
      </c>
      <c r="J521" s="4">
        <v>2010</v>
      </c>
      <c r="K521" s="7"/>
      <c r="L521" s="35"/>
    </row>
    <row r="522" spans="1:12" s="11" customFormat="1" ht="15" customHeight="1" hidden="1">
      <c r="A522" s="6"/>
      <c r="B522" s="8" t="s">
        <v>955</v>
      </c>
      <c r="C522" s="3" t="s">
        <v>832</v>
      </c>
      <c r="D522" s="3"/>
      <c r="E522" s="3"/>
      <c r="F522" s="3">
        <v>60</v>
      </c>
      <c r="G522" s="3">
        <v>60</v>
      </c>
      <c r="H522" s="3"/>
      <c r="I522" s="3" t="s">
        <v>553</v>
      </c>
      <c r="J522" s="4">
        <v>2015</v>
      </c>
      <c r="K522" s="7"/>
      <c r="L522" s="35"/>
    </row>
    <row r="523" spans="1:12" s="11" customFormat="1" ht="15" customHeight="1">
      <c r="A523" s="6">
        <v>37</v>
      </c>
      <c r="B523" s="8" t="s">
        <v>956</v>
      </c>
      <c r="C523" s="3" t="s">
        <v>754</v>
      </c>
      <c r="D523" s="3"/>
      <c r="E523" s="3"/>
      <c r="F523" s="3">
        <v>50</v>
      </c>
      <c r="G523" s="3">
        <v>0</v>
      </c>
      <c r="H523" s="3">
        <v>1996</v>
      </c>
      <c r="I523" s="3" t="s">
        <v>565</v>
      </c>
      <c r="J523" s="4">
        <v>2011</v>
      </c>
      <c r="K523" s="7" t="s">
        <v>619</v>
      </c>
      <c r="L523" s="35"/>
    </row>
    <row r="524" spans="1:12" s="11" customFormat="1" ht="19.5" customHeight="1">
      <c r="A524" s="199" t="s">
        <v>957</v>
      </c>
      <c r="B524" s="199"/>
      <c r="C524" s="199"/>
      <c r="D524" s="199"/>
      <c r="E524" s="199"/>
      <c r="F524" s="3"/>
      <c r="G524" s="3"/>
      <c r="H524" s="3"/>
      <c r="I524" s="3"/>
      <c r="J524" s="4"/>
      <c r="K524" s="5"/>
      <c r="L524" s="35"/>
    </row>
    <row r="525" spans="1:12" s="11" customFormat="1" ht="16.5">
      <c r="A525" s="201" t="s">
        <v>1388</v>
      </c>
      <c r="B525" s="202"/>
      <c r="C525" s="202"/>
      <c r="D525" s="202"/>
      <c r="E525" s="202"/>
      <c r="F525" s="202"/>
      <c r="G525" s="203"/>
      <c r="H525" s="3"/>
      <c r="I525" s="3"/>
      <c r="J525" s="4"/>
      <c r="K525" s="5"/>
      <c r="L525" s="35"/>
    </row>
    <row r="526" spans="1:12" s="11" customFormat="1" ht="15" customHeight="1" hidden="1">
      <c r="A526" s="6">
        <v>1</v>
      </c>
      <c r="B526" s="8" t="s">
        <v>618</v>
      </c>
      <c r="C526" s="3"/>
      <c r="D526" s="3" t="s">
        <v>958</v>
      </c>
      <c r="E526" s="3"/>
      <c r="F526" s="3">
        <v>100.5</v>
      </c>
      <c r="G526" s="3">
        <v>39.3</v>
      </c>
      <c r="H526" s="3">
        <v>2007</v>
      </c>
      <c r="I526" s="17" t="s">
        <v>359</v>
      </c>
      <c r="J526" s="4">
        <v>2019</v>
      </c>
      <c r="K526" s="7"/>
      <c r="L526" s="35"/>
    </row>
    <row r="527" spans="1:12" s="11" customFormat="1" ht="15" customHeight="1" hidden="1">
      <c r="A527" s="6">
        <v>2</v>
      </c>
      <c r="B527" s="8" t="s">
        <v>701</v>
      </c>
      <c r="C527" s="3"/>
      <c r="D527" s="3" t="s">
        <v>958</v>
      </c>
      <c r="E527" s="3"/>
      <c r="F527" s="3">
        <v>25</v>
      </c>
      <c r="G527" s="3">
        <v>7.2</v>
      </c>
      <c r="H527" s="3">
        <v>2007</v>
      </c>
      <c r="I527" s="17" t="s">
        <v>359</v>
      </c>
      <c r="J527" s="4">
        <v>2019</v>
      </c>
      <c r="K527" s="7"/>
      <c r="L527" s="35"/>
    </row>
    <row r="528" spans="1:12" s="11" customFormat="1" ht="15" customHeight="1" hidden="1">
      <c r="A528" s="6">
        <v>3</v>
      </c>
      <c r="B528" s="8" t="s">
        <v>621</v>
      </c>
      <c r="C528" s="3"/>
      <c r="D528" s="3" t="s">
        <v>958</v>
      </c>
      <c r="E528" s="3"/>
      <c r="F528" s="3">
        <v>97.7</v>
      </c>
      <c r="G528" s="3">
        <v>36.7</v>
      </c>
      <c r="H528" s="3">
        <v>2007</v>
      </c>
      <c r="I528" s="17" t="s">
        <v>359</v>
      </c>
      <c r="J528" s="4">
        <v>2019</v>
      </c>
      <c r="K528" s="7"/>
      <c r="L528" s="35"/>
    </row>
    <row r="529" spans="1:12" s="11" customFormat="1" ht="15" customHeight="1" hidden="1">
      <c r="A529" s="6">
        <v>4</v>
      </c>
      <c r="B529" s="8" t="s">
        <v>622</v>
      </c>
      <c r="C529" s="3"/>
      <c r="D529" s="3" t="s">
        <v>958</v>
      </c>
      <c r="E529" s="3"/>
      <c r="F529" s="3">
        <v>100.5</v>
      </c>
      <c r="G529" s="3">
        <v>39.3</v>
      </c>
      <c r="H529" s="3">
        <v>2007</v>
      </c>
      <c r="I529" s="17" t="s">
        <v>359</v>
      </c>
      <c r="J529" s="4">
        <v>2019</v>
      </c>
      <c r="K529" s="7"/>
      <c r="L529" s="35"/>
    </row>
    <row r="530" spans="1:12" s="11" customFormat="1" ht="15" customHeight="1" hidden="1">
      <c r="A530" s="6">
        <v>5</v>
      </c>
      <c r="B530" s="8" t="s">
        <v>623</v>
      </c>
      <c r="C530" s="3"/>
      <c r="D530" s="3" t="s">
        <v>958</v>
      </c>
      <c r="E530" s="3"/>
      <c r="F530" s="3">
        <v>44.8</v>
      </c>
      <c r="G530" s="3">
        <v>26.8</v>
      </c>
      <c r="H530" s="3">
        <v>2007</v>
      </c>
      <c r="I530" s="17" t="s">
        <v>359</v>
      </c>
      <c r="J530" s="4">
        <v>2019</v>
      </c>
      <c r="K530" s="7"/>
      <c r="L530" s="35"/>
    </row>
    <row r="531" spans="1:12" s="11" customFormat="1" ht="15" customHeight="1" hidden="1">
      <c r="A531" s="6">
        <v>6</v>
      </c>
      <c r="B531" s="8" t="s">
        <v>624</v>
      </c>
      <c r="C531" s="3"/>
      <c r="D531" s="3" t="s">
        <v>958</v>
      </c>
      <c r="E531" s="3"/>
      <c r="F531" s="3">
        <v>96.2</v>
      </c>
      <c r="G531" s="3">
        <v>35</v>
      </c>
      <c r="H531" s="3">
        <v>2007</v>
      </c>
      <c r="I531" s="17" t="s">
        <v>359</v>
      </c>
      <c r="J531" s="4">
        <v>2019</v>
      </c>
      <c r="K531" s="7"/>
      <c r="L531" s="35"/>
    </row>
    <row r="532" spans="1:12" s="11" customFormat="1" ht="15" customHeight="1" hidden="1">
      <c r="A532" s="6">
        <v>7</v>
      </c>
      <c r="B532" s="8" t="s">
        <v>625</v>
      </c>
      <c r="C532" s="3"/>
      <c r="D532" s="3" t="s">
        <v>959</v>
      </c>
      <c r="E532" s="3"/>
      <c r="F532" s="3">
        <v>100.5</v>
      </c>
      <c r="G532" s="3">
        <v>39.3</v>
      </c>
      <c r="H532" s="3">
        <v>2007</v>
      </c>
      <c r="I532" s="17" t="s">
        <v>359</v>
      </c>
      <c r="J532" s="4">
        <v>2019</v>
      </c>
      <c r="K532" s="7"/>
      <c r="L532" s="35"/>
    </row>
    <row r="533" spans="1:12" s="11" customFormat="1" ht="15" customHeight="1">
      <c r="A533" s="6">
        <v>8</v>
      </c>
      <c r="B533" s="8" t="s">
        <v>626</v>
      </c>
      <c r="C533" s="3"/>
      <c r="D533" s="3" t="s">
        <v>959</v>
      </c>
      <c r="E533" s="3"/>
      <c r="F533" s="3">
        <v>44.8</v>
      </c>
      <c r="G533" s="3">
        <v>26.8</v>
      </c>
      <c r="H533" s="3">
        <v>2007</v>
      </c>
      <c r="I533" s="17" t="s">
        <v>359</v>
      </c>
      <c r="J533" s="4">
        <v>2019</v>
      </c>
      <c r="K533" s="7" t="s">
        <v>614</v>
      </c>
      <c r="L533" s="35"/>
    </row>
    <row r="534" spans="1:12" s="11" customFormat="1" ht="15" customHeight="1">
      <c r="A534" s="6">
        <v>9</v>
      </c>
      <c r="B534" s="8" t="s">
        <v>627</v>
      </c>
      <c r="C534" s="3"/>
      <c r="D534" s="3" t="s">
        <v>959</v>
      </c>
      <c r="E534" s="3"/>
      <c r="F534" s="3">
        <v>100.5</v>
      </c>
      <c r="G534" s="3">
        <v>39.3</v>
      </c>
      <c r="H534" s="3">
        <v>2007</v>
      </c>
      <c r="I534" s="17" t="s">
        <v>359</v>
      </c>
      <c r="J534" s="4">
        <v>2019</v>
      </c>
      <c r="K534" s="7" t="s">
        <v>614</v>
      </c>
      <c r="L534" s="35"/>
    </row>
    <row r="535" spans="1:12" s="11" customFormat="1" ht="15" customHeight="1" hidden="1">
      <c r="A535" s="6">
        <v>10</v>
      </c>
      <c r="B535" s="8" t="s">
        <v>628</v>
      </c>
      <c r="C535" s="3"/>
      <c r="D535" s="3" t="s">
        <v>959</v>
      </c>
      <c r="E535" s="3"/>
      <c r="F535" s="3">
        <v>97.7</v>
      </c>
      <c r="G535" s="3">
        <v>36.7</v>
      </c>
      <c r="H535" s="3">
        <v>2007</v>
      </c>
      <c r="I535" s="17" t="s">
        <v>359</v>
      </c>
      <c r="J535" s="4">
        <v>2019</v>
      </c>
      <c r="K535" s="7"/>
      <c r="L535" s="35"/>
    </row>
    <row r="536" spans="1:12" s="11" customFormat="1" ht="15" customHeight="1" hidden="1">
      <c r="A536" s="6">
        <v>11</v>
      </c>
      <c r="B536" s="8" t="s">
        <v>629</v>
      </c>
      <c r="C536" s="3"/>
      <c r="D536" s="3" t="s">
        <v>959</v>
      </c>
      <c r="E536" s="3"/>
      <c r="F536" s="3">
        <v>25</v>
      </c>
      <c r="G536" s="3">
        <v>7.2</v>
      </c>
      <c r="H536" s="3">
        <v>2007</v>
      </c>
      <c r="I536" s="17" t="s">
        <v>359</v>
      </c>
      <c r="J536" s="4">
        <v>2019</v>
      </c>
      <c r="K536" s="7"/>
      <c r="L536" s="35"/>
    </row>
    <row r="537" spans="1:12" s="11" customFormat="1" ht="15" customHeight="1" hidden="1">
      <c r="A537" s="6">
        <v>12</v>
      </c>
      <c r="B537" s="8" t="s">
        <v>630</v>
      </c>
      <c r="C537" s="3"/>
      <c r="D537" s="3" t="s">
        <v>959</v>
      </c>
      <c r="E537" s="3"/>
      <c r="F537" s="3">
        <v>100.5</v>
      </c>
      <c r="G537" s="3">
        <v>39.3</v>
      </c>
      <c r="H537" s="3">
        <v>2007</v>
      </c>
      <c r="I537" s="17" t="s">
        <v>359</v>
      </c>
      <c r="J537" s="4">
        <v>2019</v>
      </c>
      <c r="K537" s="7"/>
      <c r="L537" s="35"/>
    </row>
    <row r="538" spans="1:12" s="11" customFormat="1" ht="15" customHeight="1" hidden="1">
      <c r="A538" s="6">
        <v>13</v>
      </c>
      <c r="B538" s="8" t="s">
        <v>631</v>
      </c>
      <c r="C538" s="3"/>
      <c r="D538" s="3" t="s">
        <v>959</v>
      </c>
      <c r="E538" s="3"/>
      <c r="F538" s="3">
        <v>100.5</v>
      </c>
      <c r="G538" s="3">
        <v>39.3</v>
      </c>
      <c r="H538" s="3">
        <v>2007</v>
      </c>
      <c r="I538" s="17" t="s">
        <v>359</v>
      </c>
      <c r="J538" s="4">
        <v>2019</v>
      </c>
      <c r="K538" s="7"/>
      <c r="L538" s="35"/>
    </row>
    <row r="539" spans="1:12" s="11" customFormat="1" ht="15" customHeight="1" hidden="1">
      <c r="A539" s="6">
        <v>14</v>
      </c>
      <c r="B539" s="8" t="s">
        <v>663</v>
      </c>
      <c r="C539" s="3"/>
      <c r="D539" s="3"/>
      <c r="E539" s="3"/>
      <c r="F539" s="3"/>
      <c r="G539" s="3"/>
      <c r="H539" s="3"/>
      <c r="I539" s="3"/>
      <c r="J539" s="4"/>
      <c r="K539" s="7"/>
      <c r="L539" s="35"/>
    </row>
    <row r="540" spans="1:12" s="11" customFormat="1" ht="15" customHeight="1" hidden="1">
      <c r="A540" s="6"/>
      <c r="B540" s="8" t="s">
        <v>960</v>
      </c>
      <c r="C540" s="3" t="s">
        <v>961</v>
      </c>
      <c r="D540" s="3"/>
      <c r="E540" s="3"/>
      <c r="F540" s="3"/>
      <c r="G540" s="3"/>
      <c r="H540" s="3"/>
      <c r="I540" s="3"/>
      <c r="J540" s="4"/>
      <c r="K540" s="7"/>
      <c r="L540" s="35"/>
    </row>
    <row r="541" spans="1:12" s="11" customFormat="1" ht="15" customHeight="1" hidden="1">
      <c r="A541" s="6"/>
      <c r="B541" s="8" t="s">
        <v>962</v>
      </c>
      <c r="C541" s="3"/>
      <c r="D541" s="3" t="s">
        <v>959</v>
      </c>
      <c r="E541" s="3"/>
      <c r="F541" s="3">
        <v>105.6</v>
      </c>
      <c r="G541" s="3">
        <v>0</v>
      </c>
      <c r="H541" s="3">
        <v>2007</v>
      </c>
      <c r="I541" s="3" t="s">
        <v>1297</v>
      </c>
      <c r="J541" s="4" t="s">
        <v>674</v>
      </c>
      <c r="K541" s="7"/>
      <c r="L541" s="35"/>
    </row>
    <row r="542" spans="1:12" s="11" customFormat="1" ht="15" customHeight="1" hidden="1">
      <c r="A542" s="6">
        <v>15</v>
      </c>
      <c r="B542" s="8" t="s">
        <v>963</v>
      </c>
      <c r="C542" s="3"/>
      <c r="D542" s="3"/>
      <c r="E542" s="3"/>
      <c r="F542" s="3"/>
      <c r="G542" s="3"/>
      <c r="H542" s="3"/>
      <c r="I542" s="3"/>
      <c r="J542" s="4"/>
      <c r="K542" s="7"/>
      <c r="L542" s="35"/>
    </row>
    <row r="543" spans="1:12" s="11" customFormat="1" ht="15" customHeight="1" hidden="1">
      <c r="A543" s="6"/>
      <c r="B543" s="8" t="s">
        <v>964</v>
      </c>
      <c r="C543" s="3"/>
      <c r="D543" s="3" t="s">
        <v>959</v>
      </c>
      <c r="E543" s="3"/>
      <c r="F543" s="3">
        <v>117.6</v>
      </c>
      <c r="G543" s="3">
        <v>40.6</v>
      </c>
      <c r="H543" s="3">
        <v>2007</v>
      </c>
      <c r="I543" s="3" t="s">
        <v>590</v>
      </c>
      <c r="J543" s="4" t="s">
        <v>674</v>
      </c>
      <c r="K543" s="7"/>
      <c r="L543" s="35"/>
    </row>
    <row r="544" spans="1:12" s="11" customFormat="1" ht="15" customHeight="1" hidden="1">
      <c r="A544" s="6">
        <v>16</v>
      </c>
      <c r="B544" s="8" t="s">
        <v>761</v>
      </c>
      <c r="C544" s="3"/>
      <c r="D544" s="3">
        <v>9219</v>
      </c>
      <c r="E544" s="3"/>
      <c r="F544" s="3"/>
      <c r="G544" s="3"/>
      <c r="H544" s="3"/>
      <c r="I544" s="3"/>
      <c r="J544" s="4"/>
      <c r="K544" s="7"/>
      <c r="L544" s="35"/>
    </row>
    <row r="545" spans="1:12" s="11" customFormat="1" ht="15" customHeight="1" hidden="1">
      <c r="A545" s="6"/>
      <c r="B545" s="8" t="s">
        <v>965</v>
      </c>
      <c r="C545" s="3" t="s">
        <v>966</v>
      </c>
      <c r="D545" s="3"/>
      <c r="E545" s="3"/>
      <c r="F545" s="3">
        <v>1.2</v>
      </c>
      <c r="G545" s="3">
        <v>0.4</v>
      </c>
      <c r="H545" s="3">
        <v>1969</v>
      </c>
      <c r="I545" s="3" t="s">
        <v>331</v>
      </c>
      <c r="J545" s="4">
        <v>2011</v>
      </c>
      <c r="K545" s="7"/>
      <c r="L545" s="35"/>
    </row>
    <row r="546" spans="1:12" s="11" customFormat="1" ht="15" customHeight="1" hidden="1">
      <c r="A546" s="6"/>
      <c r="B546" s="8" t="s">
        <v>949</v>
      </c>
      <c r="C546" s="3" t="s">
        <v>707</v>
      </c>
      <c r="D546" s="3"/>
      <c r="E546" s="3"/>
      <c r="F546" s="3">
        <v>0</v>
      </c>
      <c r="G546" s="3">
        <v>0.9</v>
      </c>
      <c r="H546" s="3">
        <v>1967</v>
      </c>
      <c r="I546" s="3" t="s">
        <v>568</v>
      </c>
      <c r="J546" s="4" t="s">
        <v>674</v>
      </c>
      <c r="K546" s="7"/>
      <c r="L546" s="35"/>
    </row>
    <row r="547" spans="1:12" s="11" customFormat="1" ht="15" customHeight="1">
      <c r="A547" s="6">
        <v>17</v>
      </c>
      <c r="B547" s="8" t="s">
        <v>967</v>
      </c>
      <c r="C547" s="3"/>
      <c r="D547" s="3"/>
      <c r="E547" s="3"/>
      <c r="F547" s="3"/>
      <c r="G547" s="3"/>
      <c r="H547" s="3"/>
      <c r="I547" s="3"/>
      <c r="J547" s="4"/>
      <c r="K547" s="7"/>
      <c r="L547" s="35"/>
    </row>
    <row r="548" spans="1:12" s="11" customFormat="1" ht="15" customHeight="1">
      <c r="A548" s="6"/>
      <c r="B548" s="8" t="s">
        <v>968</v>
      </c>
      <c r="C548" s="3"/>
      <c r="D548" s="3" t="s">
        <v>958</v>
      </c>
      <c r="E548" s="3"/>
      <c r="F548" s="3">
        <v>1.4</v>
      </c>
      <c r="G548" s="3">
        <v>0</v>
      </c>
      <c r="H548" s="3">
        <v>1967</v>
      </c>
      <c r="I548" s="3" t="s">
        <v>333</v>
      </c>
      <c r="J548" s="4">
        <v>2012</v>
      </c>
      <c r="K548" s="7" t="s">
        <v>619</v>
      </c>
      <c r="L548" s="35"/>
    </row>
    <row r="549" spans="1:12" s="11" customFormat="1" ht="15" customHeight="1">
      <c r="A549" s="6">
        <v>18</v>
      </c>
      <c r="B549" s="8" t="s">
        <v>956</v>
      </c>
      <c r="C549" s="3"/>
      <c r="D549" s="3" t="s">
        <v>958</v>
      </c>
      <c r="E549" s="3"/>
      <c r="F549" s="3">
        <v>50</v>
      </c>
      <c r="G549" s="3">
        <v>0</v>
      </c>
      <c r="H549" s="3">
        <v>1967</v>
      </c>
      <c r="I549" s="3" t="s">
        <v>207</v>
      </c>
      <c r="J549" s="4">
        <v>2012</v>
      </c>
      <c r="K549" s="7" t="s">
        <v>619</v>
      </c>
      <c r="L549" s="35"/>
    </row>
    <row r="550" spans="1:12" s="11" customFormat="1" ht="15" customHeight="1" hidden="1">
      <c r="A550" s="6">
        <v>19</v>
      </c>
      <c r="B550" s="8" t="s">
        <v>969</v>
      </c>
      <c r="C550" s="3" t="s">
        <v>697</v>
      </c>
      <c r="D550" s="3" t="s">
        <v>958</v>
      </c>
      <c r="E550" s="3"/>
      <c r="F550" s="3">
        <v>0</v>
      </c>
      <c r="G550" s="3">
        <v>1.2</v>
      </c>
      <c r="H550" s="3">
        <v>1999</v>
      </c>
      <c r="I550" s="3" t="s">
        <v>590</v>
      </c>
      <c r="J550" s="4" t="s">
        <v>674</v>
      </c>
      <c r="K550" s="7"/>
      <c r="L550" s="35"/>
    </row>
    <row r="551" spans="1:12" s="11" customFormat="1" ht="15" customHeight="1" hidden="1">
      <c r="A551" s="6">
        <v>20</v>
      </c>
      <c r="B551" s="8" t="s">
        <v>970</v>
      </c>
      <c r="C551" s="3"/>
      <c r="D551" s="3">
        <v>9219</v>
      </c>
      <c r="E551" s="3"/>
      <c r="F551" s="3">
        <v>0</v>
      </c>
      <c r="G551" s="3">
        <v>8.6</v>
      </c>
      <c r="H551" s="3">
        <v>2007</v>
      </c>
      <c r="I551" s="3" t="s">
        <v>590</v>
      </c>
      <c r="J551" s="4" t="s">
        <v>674</v>
      </c>
      <c r="K551" s="7"/>
      <c r="L551" s="35"/>
    </row>
    <row r="552" spans="1:12" s="11" customFormat="1" ht="15" customHeight="1" hidden="1">
      <c r="A552" s="6"/>
      <c r="B552" s="8" t="s">
        <v>971</v>
      </c>
      <c r="C552" s="3" t="s">
        <v>972</v>
      </c>
      <c r="D552" s="3"/>
      <c r="E552" s="3"/>
      <c r="F552" s="3"/>
      <c r="G552" s="3"/>
      <c r="H552" s="3"/>
      <c r="I552" s="3"/>
      <c r="J552" s="4"/>
      <c r="K552" s="7"/>
      <c r="L552" s="35"/>
    </row>
    <row r="553" spans="1:12" s="11" customFormat="1" ht="30" customHeight="1">
      <c r="A553" s="200" t="s">
        <v>973</v>
      </c>
      <c r="B553" s="200"/>
      <c r="C553" s="200"/>
      <c r="D553" s="200"/>
      <c r="E553" s="200"/>
      <c r="F553" s="3"/>
      <c r="G553" s="3"/>
      <c r="H553" s="3"/>
      <c r="I553" s="3"/>
      <c r="J553" s="4"/>
      <c r="K553" s="5"/>
      <c r="L553" s="35"/>
    </row>
    <row r="554" spans="1:12" s="11" customFormat="1" ht="15" customHeight="1">
      <c r="A554" s="6">
        <v>1</v>
      </c>
      <c r="B554" s="8" t="s">
        <v>974</v>
      </c>
      <c r="C554" s="3" t="s">
        <v>975</v>
      </c>
      <c r="D554" s="3">
        <v>10018</v>
      </c>
      <c r="E554" s="3"/>
      <c r="F554" s="3">
        <v>40</v>
      </c>
      <c r="G554" s="3">
        <v>12</v>
      </c>
      <c r="H554" s="3">
        <v>2004</v>
      </c>
      <c r="I554" s="3" t="s">
        <v>896</v>
      </c>
      <c r="J554" s="4">
        <v>2014</v>
      </c>
      <c r="K554" s="7" t="s">
        <v>619</v>
      </c>
      <c r="L554" s="35"/>
    </row>
    <row r="555" spans="1:12" s="11" customFormat="1" ht="15" customHeight="1">
      <c r="A555" s="6">
        <v>2</v>
      </c>
      <c r="B555" s="8" t="s">
        <v>976</v>
      </c>
      <c r="C555" s="3" t="s">
        <v>977</v>
      </c>
      <c r="D555" s="3">
        <v>10018</v>
      </c>
      <c r="E555" s="3"/>
      <c r="F555" s="3">
        <v>20</v>
      </c>
      <c r="G555" s="3">
        <v>4</v>
      </c>
      <c r="H555" s="3">
        <v>2004</v>
      </c>
      <c r="I555" s="3" t="s">
        <v>897</v>
      </c>
      <c r="J555" s="4">
        <v>2019</v>
      </c>
      <c r="K555" s="7" t="s">
        <v>614</v>
      </c>
      <c r="L555" s="35"/>
    </row>
    <row r="556" spans="1:12" s="11" customFormat="1" ht="15" customHeight="1">
      <c r="A556" s="6">
        <v>3</v>
      </c>
      <c r="B556" s="8" t="s">
        <v>978</v>
      </c>
      <c r="C556" s="111" t="s">
        <v>979</v>
      </c>
      <c r="D556" s="3">
        <v>10018</v>
      </c>
      <c r="E556" s="3"/>
      <c r="F556" s="3">
        <v>7</v>
      </c>
      <c r="G556" s="3">
        <v>1.8</v>
      </c>
      <c r="H556" s="3"/>
      <c r="I556" s="3" t="s">
        <v>896</v>
      </c>
      <c r="J556" s="4">
        <v>2017</v>
      </c>
      <c r="K556" s="7" t="s">
        <v>619</v>
      </c>
      <c r="L556" s="35"/>
    </row>
    <row r="557" spans="1:12" s="11" customFormat="1" ht="15" customHeight="1">
      <c r="A557" s="6">
        <v>4</v>
      </c>
      <c r="B557" s="8" t="s">
        <v>980</v>
      </c>
      <c r="C557" s="3"/>
      <c r="D557" s="3">
        <v>10018</v>
      </c>
      <c r="E557" s="3"/>
      <c r="F557" s="3">
        <v>6</v>
      </c>
      <c r="G557" s="3">
        <v>1.2</v>
      </c>
      <c r="H557" s="3"/>
      <c r="I557" s="3" t="s">
        <v>897</v>
      </c>
      <c r="J557" s="4">
        <v>2019</v>
      </c>
      <c r="K557" s="7" t="s">
        <v>614</v>
      </c>
      <c r="L557" s="35"/>
    </row>
    <row r="558" spans="1:12" s="11" customFormat="1" ht="15" customHeight="1">
      <c r="A558" s="6">
        <v>5</v>
      </c>
      <c r="B558" s="8" t="s">
        <v>981</v>
      </c>
      <c r="C558" s="3" t="s">
        <v>691</v>
      </c>
      <c r="D558" s="3">
        <v>10018</v>
      </c>
      <c r="E558" s="3"/>
      <c r="F558" s="3">
        <v>66</v>
      </c>
      <c r="G558" s="3">
        <v>13.2</v>
      </c>
      <c r="H558" s="3"/>
      <c r="I558" s="3" t="s">
        <v>896</v>
      </c>
      <c r="J558" s="4">
        <v>2017</v>
      </c>
      <c r="K558" s="7" t="s">
        <v>614</v>
      </c>
      <c r="L558" s="35"/>
    </row>
    <row r="559" spans="1:12" s="11" customFormat="1" ht="15" customHeight="1">
      <c r="A559" s="6">
        <v>6</v>
      </c>
      <c r="B559" s="8" t="s">
        <v>982</v>
      </c>
      <c r="C559" s="3"/>
      <c r="D559" s="3"/>
      <c r="E559" s="3"/>
      <c r="F559" s="3"/>
      <c r="G559" s="3"/>
      <c r="H559" s="3"/>
      <c r="I559" s="3"/>
      <c r="J559" s="4"/>
      <c r="K559" s="7"/>
      <c r="L559" s="35"/>
    </row>
    <row r="560" spans="1:12" s="11" customFormat="1" ht="15" customHeight="1">
      <c r="A560" s="6"/>
      <c r="B560" s="8" t="s">
        <v>983</v>
      </c>
      <c r="C560" s="3" t="s">
        <v>984</v>
      </c>
      <c r="D560" s="3">
        <v>10018</v>
      </c>
      <c r="E560" s="3"/>
      <c r="F560" s="3">
        <v>40</v>
      </c>
      <c r="G560" s="3">
        <v>12</v>
      </c>
      <c r="H560" s="3"/>
      <c r="I560" s="3" t="s">
        <v>896</v>
      </c>
      <c r="J560" s="4">
        <v>2016</v>
      </c>
      <c r="K560" s="7" t="s">
        <v>614</v>
      </c>
      <c r="L560" s="35"/>
    </row>
    <row r="561" spans="1:12" s="11" customFormat="1" ht="15" customHeight="1">
      <c r="A561" s="6">
        <v>7</v>
      </c>
      <c r="B561" s="8" t="s">
        <v>985</v>
      </c>
      <c r="C561" s="3" t="s">
        <v>691</v>
      </c>
      <c r="D561" s="3">
        <v>10018</v>
      </c>
      <c r="E561" s="3"/>
      <c r="F561" s="3">
        <v>18</v>
      </c>
      <c r="G561" s="3">
        <v>3.6</v>
      </c>
      <c r="H561" s="3"/>
      <c r="I561" s="3" t="s">
        <v>1302</v>
      </c>
      <c r="J561" s="4">
        <v>2019</v>
      </c>
      <c r="K561" s="7" t="s">
        <v>614</v>
      </c>
      <c r="L561" s="35"/>
    </row>
    <row r="562" spans="1:12" s="11" customFormat="1" ht="15" customHeight="1">
      <c r="A562" s="6">
        <v>8</v>
      </c>
      <c r="B562" s="8" t="s">
        <v>986</v>
      </c>
      <c r="C562" s="3" t="s">
        <v>987</v>
      </c>
      <c r="D562" s="3">
        <v>10018</v>
      </c>
      <c r="E562" s="3"/>
      <c r="F562" s="3">
        <v>36</v>
      </c>
      <c r="G562" s="3">
        <v>0</v>
      </c>
      <c r="H562" s="3"/>
      <c r="I562" s="3" t="s">
        <v>1297</v>
      </c>
      <c r="J562" s="4">
        <v>2007</v>
      </c>
      <c r="K562" s="7" t="s">
        <v>619</v>
      </c>
      <c r="L562" s="35"/>
    </row>
    <row r="563" spans="1:12" s="11" customFormat="1" ht="15" customHeight="1">
      <c r="A563" s="6">
        <v>9</v>
      </c>
      <c r="B563" s="8" t="s">
        <v>988</v>
      </c>
      <c r="C563" s="3"/>
      <c r="D563" s="3" t="s">
        <v>989</v>
      </c>
      <c r="E563" s="3"/>
      <c r="F563" s="3">
        <v>20</v>
      </c>
      <c r="G563" s="3">
        <v>6</v>
      </c>
      <c r="H563" s="3">
        <v>1972</v>
      </c>
      <c r="I563" s="3" t="s">
        <v>896</v>
      </c>
      <c r="J563" s="4">
        <v>2016</v>
      </c>
      <c r="K563" s="7" t="s">
        <v>614</v>
      </c>
      <c r="L563" s="35"/>
    </row>
    <row r="564" spans="1:12" s="11" customFormat="1" ht="15" customHeight="1">
      <c r="A564" s="6">
        <v>10</v>
      </c>
      <c r="B564" s="8" t="s">
        <v>990</v>
      </c>
      <c r="C564" s="3" t="s">
        <v>991</v>
      </c>
      <c r="D564" s="3" t="s">
        <v>992</v>
      </c>
      <c r="E564" s="3"/>
      <c r="F564" s="3">
        <v>2</v>
      </c>
      <c r="G564" s="3">
        <v>2</v>
      </c>
      <c r="H564" s="3">
        <v>1962</v>
      </c>
      <c r="I564" s="3" t="s">
        <v>332</v>
      </c>
      <c r="J564" s="4" t="s">
        <v>674</v>
      </c>
      <c r="K564" s="7" t="s">
        <v>614</v>
      </c>
      <c r="L564" s="35"/>
    </row>
    <row r="565" spans="1:12" s="11" customFormat="1" ht="15" customHeight="1">
      <c r="A565" s="6">
        <v>11</v>
      </c>
      <c r="B565" s="12" t="s">
        <v>824</v>
      </c>
      <c r="C565" s="3" t="s">
        <v>801</v>
      </c>
      <c r="D565" s="3"/>
      <c r="E565" s="3"/>
      <c r="F565" s="3">
        <v>0</v>
      </c>
      <c r="G565" s="3">
        <v>3.9</v>
      </c>
      <c r="H565" s="3">
        <v>1962</v>
      </c>
      <c r="I565" s="3" t="s">
        <v>673</v>
      </c>
      <c r="J565" s="4" t="s">
        <v>674</v>
      </c>
      <c r="K565" s="7" t="s">
        <v>619</v>
      </c>
      <c r="L565" s="35"/>
    </row>
    <row r="566" spans="1:12" s="11" customFormat="1" ht="15" customHeight="1">
      <c r="A566" s="6">
        <v>13</v>
      </c>
      <c r="B566" s="8" t="s">
        <v>996</v>
      </c>
      <c r="C566" s="3" t="s">
        <v>697</v>
      </c>
      <c r="D566" s="3"/>
      <c r="E566" s="3"/>
      <c r="F566" s="3">
        <v>0</v>
      </c>
      <c r="G566" s="3">
        <v>10.1</v>
      </c>
      <c r="H566" s="3">
        <v>1962</v>
      </c>
      <c r="I566" s="3" t="s">
        <v>590</v>
      </c>
      <c r="J566" s="4" t="s">
        <v>674</v>
      </c>
      <c r="K566" s="7" t="s">
        <v>614</v>
      </c>
      <c r="L566" s="35"/>
    </row>
    <row r="567" spans="1:12" s="11" customFormat="1" ht="15" customHeight="1">
      <c r="A567" s="6">
        <v>14</v>
      </c>
      <c r="B567" s="8" t="s">
        <v>997</v>
      </c>
      <c r="C567" s="3"/>
      <c r="D567" s="3">
        <v>26645</v>
      </c>
      <c r="E567" s="3"/>
      <c r="F567" s="3"/>
      <c r="G567" s="3"/>
      <c r="H567" s="3">
        <v>1962</v>
      </c>
      <c r="I567" s="3"/>
      <c r="J567" s="4"/>
      <c r="K567" s="5" t="s">
        <v>619</v>
      </c>
      <c r="L567" s="35"/>
    </row>
    <row r="568" spans="1:12" s="11" customFormat="1" ht="15" customHeight="1">
      <c r="A568" s="6"/>
      <c r="B568" s="13" t="s">
        <v>998</v>
      </c>
      <c r="C568" s="3"/>
      <c r="D568" s="3"/>
      <c r="E568" s="3"/>
      <c r="F568" s="3"/>
      <c r="G568" s="3"/>
      <c r="H568" s="3"/>
      <c r="I568" s="3" t="s">
        <v>333</v>
      </c>
      <c r="J568" s="4"/>
      <c r="K568" s="5" t="s">
        <v>619</v>
      </c>
      <c r="L568" s="35"/>
    </row>
    <row r="569" spans="1:12" s="11" customFormat="1" ht="15" customHeight="1">
      <c r="A569" s="6"/>
      <c r="B569" s="13" t="s">
        <v>999</v>
      </c>
      <c r="C569" s="3" t="s">
        <v>822</v>
      </c>
      <c r="D569" s="3"/>
      <c r="E569" s="3"/>
      <c r="F569" s="3"/>
      <c r="G569" s="3"/>
      <c r="H569" s="3"/>
      <c r="I569" s="3"/>
      <c r="J569" s="4"/>
      <c r="K569" s="5" t="s">
        <v>619</v>
      </c>
      <c r="L569" s="35"/>
    </row>
    <row r="570" spans="1:12" s="11" customFormat="1" ht="15" customHeight="1">
      <c r="A570" s="6">
        <v>15</v>
      </c>
      <c r="B570" s="13" t="s">
        <v>1000</v>
      </c>
      <c r="C570" s="3" t="s">
        <v>697</v>
      </c>
      <c r="D570" s="3">
        <v>10018</v>
      </c>
      <c r="E570" s="3"/>
      <c r="F570" s="3"/>
      <c r="G570" s="3"/>
      <c r="H570" s="3"/>
      <c r="I570" s="3" t="s">
        <v>590</v>
      </c>
      <c r="J570" s="4"/>
      <c r="K570" s="5" t="s">
        <v>769</v>
      </c>
      <c r="L570" s="35"/>
    </row>
    <row r="571" spans="1:12" s="11" customFormat="1" ht="36" customHeight="1">
      <c r="A571" s="200" t="s">
        <v>1003</v>
      </c>
      <c r="B571" s="200"/>
      <c r="C571" s="200"/>
      <c r="D571" s="200"/>
      <c r="E571" s="200"/>
      <c r="F571" s="3"/>
      <c r="G571" s="3"/>
      <c r="H571" s="3"/>
      <c r="I571" s="3"/>
      <c r="J571" s="4"/>
      <c r="K571" s="5"/>
      <c r="L571" s="35"/>
    </row>
    <row r="572" spans="1:12" s="11" customFormat="1" ht="15.75" customHeight="1">
      <c r="A572" s="6">
        <v>1</v>
      </c>
      <c r="B572" s="8" t="s">
        <v>1004</v>
      </c>
      <c r="C572" s="3" t="s">
        <v>975</v>
      </c>
      <c r="D572" s="3">
        <v>10377</v>
      </c>
      <c r="E572" s="3"/>
      <c r="F572" s="3">
        <v>40</v>
      </c>
      <c r="G572" s="3">
        <v>12</v>
      </c>
      <c r="H572" s="3">
        <v>2005</v>
      </c>
      <c r="I572" s="3" t="s">
        <v>896</v>
      </c>
      <c r="J572" s="4">
        <v>2015</v>
      </c>
      <c r="K572" s="7" t="s">
        <v>619</v>
      </c>
      <c r="L572" s="35"/>
    </row>
    <row r="573" spans="1:12" s="11" customFormat="1" ht="15.75" customHeight="1">
      <c r="A573" s="6">
        <v>3</v>
      </c>
      <c r="B573" s="8" t="s">
        <v>978</v>
      </c>
      <c r="C573" s="3"/>
      <c r="D573" s="3">
        <v>10377</v>
      </c>
      <c r="E573" s="3"/>
      <c r="F573" s="3">
        <v>7</v>
      </c>
      <c r="G573" s="3">
        <v>1.8</v>
      </c>
      <c r="H573" s="3"/>
      <c r="I573" s="3" t="s">
        <v>896</v>
      </c>
      <c r="J573" s="4">
        <v>2014</v>
      </c>
      <c r="K573" s="7" t="s">
        <v>613</v>
      </c>
      <c r="L573" s="35"/>
    </row>
    <row r="574" spans="1:12" s="11" customFormat="1" ht="15.75" customHeight="1" hidden="1">
      <c r="A574" s="6">
        <v>4</v>
      </c>
      <c r="B574" s="8" t="s">
        <v>980</v>
      </c>
      <c r="C574" s="3" t="s">
        <v>697</v>
      </c>
      <c r="D574" s="3">
        <v>10377</v>
      </c>
      <c r="E574" s="3"/>
      <c r="F574" s="3">
        <v>6</v>
      </c>
      <c r="G574" s="3">
        <v>1.2</v>
      </c>
      <c r="H574" s="3"/>
      <c r="I574" s="3" t="s">
        <v>897</v>
      </c>
      <c r="J574" s="4">
        <v>2017</v>
      </c>
      <c r="K574" s="7"/>
      <c r="L574" s="35"/>
    </row>
    <row r="575" spans="1:12" s="11" customFormat="1" ht="15.75" customHeight="1" hidden="1">
      <c r="A575" s="6">
        <v>5</v>
      </c>
      <c r="B575" s="8" t="s">
        <v>981</v>
      </c>
      <c r="C575" s="3" t="s">
        <v>691</v>
      </c>
      <c r="D575" s="3">
        <v>10377</v>
      </c>
      <c r="E575" s="3"/>
      <c r="F575" s="3">
        <v>66</v>
      </c>
      <c r="G575" s="3">
        <v>13.2</v>
      </c>
      <c r="H575" s="3">
        <v>2004</v>
      </c>
      <c r="I575" s="3" t="s">
        <v>896</v>
      </c>
      <c r="J575" s="4">
        <v>2016</v>
      </c>
      <c r="K575" s="7"/>
      <c r="L575" s="35"/>
    </row>
    <row r="576" spans="1:12" s="11" customFormat="1" ht="15.75" customHeight="1" hidden="1">
      <c r="A576" s="6">
        <v>6</v>
      </c>
      <c r="B576" s="8" t="s">
        <v>1005</v>
      </c>
      <c r="C576" s="3"/>
      <c r="D576" s="3"/>
      <c r="E576" s="3"/>
      <c r="F576" s="3"/>
      <c r="G576" s="3"/>
      <c r="H576" s="3"/>
      <c r="I576" s="3"/>
      <c r="J576" s="4"/>
      <c r="K576" s="7"/>
      <c r="L576" s="35"/>
    </row>
    <row r="577" spans="1:12" s="11" customFormat="1" ht="15.75" customHeight="1" hidden="1">
      <c r="A577" s="6"/>
      <c r="B577" s="8" t="s">
        <v>1006</v>
      </c>
      <c r="C577" s="3" t="s">
        <v>984</v>
      </c>
      <c r="D577" s="3">
        <v>10377</v>
      </c>
      <c r="E577" s="3"/>
      <c r="F577" s="3">
        <v>40</v>
      </c>
      <c r="G577" s="3">
        <v>12</v>
      </c>
      <c r="H577" s="3"/>
      <c r="I577" s="3" t="s">
        <v>896</v>
      </c>
      <c r="J577" s="4">
        <v>2014</v>
      </c>
      <c r="K577" s="7"/>
      <c r="L577" s="35"/>
    </row>
    <row r="578" spans="1:12" s="11" customFormat="1" ht="15.75" customHeight="1">
      <c r="A578" s="6">
        <v>7</v>
      </c>
      <c r="B578" s="8" t="s">
        <v>985</v>
      </c>
      <c r="C578" s="3" t="s">
        <v>691</v>
      </c>
      <c r="D578" s="3">
        <v>10377</v>
      </c>
      <c r="E578" s="3"/>
      <c r="F578" s="3">
        <v>18</v>
      </c>
      <c r="G578" s="3">
        <v>3.6</v>
      </c>
      <c r="H578" s="3"/>
      <c r="I578" s="3" t="s">
        <v>1302</v>
      </c>
      <c r="J578" s="4">
        <v>2019</v>
      </c>
      <c r="K578" s="7" t="s">
        <v>619</v>
      </c>
      <c r="L578" s="35"/>
    </row>
    <row r="579" spans="1:12" s="11" customFormat="1" ht="15.75" customHeight="1" hidden="1">
      <c r="A579" s="6">
        <v>8</v>
      </c>
      <c r="B579" s="8" t="s">
        <v>1007</v>
      </c>
      <c r="C579" s="3" t="s">
        <v>987</v>
      </c>
      <c r="D579" s="3">
        <v>10377</v>
      </c>
      <c r="E579" s="3"/>
      <c r="F579" s="3">
        <v>36</v>
      </c>
      <c r="G579" s="3">
        <v>0</v>
      </c>
      <c r="H579" s="3"/>
      <c r="I579" s="3" t="s">
        <v>1297</v>
      </c>
      <c r="J579" s="4">
        <v>2017</v>
      </c>
      <c r="K579" s="7"/>
      <c r="L579" s="35"/>
    </row>
    <row r="580" spans="1:12" s="11" customFormat="1" ht="15.75" customHeight="1" hidden="1">
      <c r="A580" s="6">
        <v>9</v>
      </c>
      <c r="B580" s="8" t="s">
        <v>993</v>
      </c>
      <c r="C580" s="3"/>
      <c r="D580" s="3"/>
      <c r="E580" s="3"/>
      <c r="F580" s="3"/>
      <c r="G580" s="3"/>
      <c r="H580" s="3"/>
      <c r="I580" s="3"/>
      <c r="J580" s="4"/>
      <c r="K580" s="7"/>
      <c r="L580" s="35"/>
    </row>
    <row r="581" spans="1:12" s="11" customFormat="1" ht="15.75" customHeight="1" hidden="1">
      <c r="A581" s="6"/>
      <c r="B581" s="8" t="s">
        <v>994</v>
      </c>
      <c r="C581" s="3" t="s">
        <v>995</v>
      </c>
      <c r="D581" s="3">
        <v>10377</v>
      </c>
      <c r="E581" s="3"/>
      <c r="F581" s="3">
        <v>162</v>
      </c>
      <c r="G581" s="3">
        <v>36</v>
      </c>
      <c r="H581" s="3"/>
      <c r="I581" s="3" t="s">
        <v>208</v>
      </c>
      <c r="J581" s="4">
        <v>2017</v>
      </c>
      <c r="K581" s="7"/>
      <c r="L581" s="35"/>
    </row>
    <row r="582" spans="1:12" s="11" customFormat="1" ht="15.75" customHeight="1">
      <c r="A582" s="6">
        <v>10</v>
      </c>
      <c r="B582" s="8" t="s">
        <v>990</v>
      </c>
      <c r="C582" s="3" t="s">
        <v>991</v>
      </c>
      <c r="D582" s="3">
        <v>10377</v>
      </c>
      <c r="E582" s="3"/>
      <c r="F582" s="3">
        <v>2</v>
      </c>
      <c r="G582" s="3">
        <v>2</v>
      </c>
      <c r="H582" s="3"/>
      <c r="I582" s="3" t="s">
        <v>332</v>
      </c>
      <c r="J582" s="4" t="s">
        <v>674</v>
      </c>
      <c r="K582" s="7" t="s">
        <v>614</v>
      </c>
      <c r="L582" s="35"/>
    </row>
    <row r="583" spans="1:12" s="11" customFormat="1" ht="15.75" customHeight="1">
      <c r="A583" s="6">
        <v>11</v>
      </c>
      <c r="B583" s="8" t="s">
        <v>1008</v>
      </c>
      <c r="C583" s="3" t="s">
        <v>972</v>
      </c>
      <c r="D583" s="3">
        <v>10377</v>
      </c>
      <c r="E583" s="3"/>
      <c r="F583" s="3">
        <v>0</v>
      </c>
      <c r="G583" s="3">
        <v>10.1</v>
      </c>
      <c r="H583" s="3"/>
      <c r="I583" s="3" t="s">
        <v>590</v>
      </c>
      <c r="J583" s="4" t="s">
        <v>674</v>
      </c>
      <c r="K583" s="7" t="s">
        <v>619</v>
      </c>
      <c r="L583" s="35"/>
    </row>
    <row r="584" spans="1:12" s="11" customFormat="1" ht="15.75" customHeight="1">
      <c r="A584" s="6">
        <v>12</v>
      </c>
      <c r="B584" s="8" t="s">
        <v>1001</v>
      </c>
      <c r="C584" s="3" t="s">
        <v>1009</v>
      </c>
      <c r="D584" s="3">
        <v>50134</v>
      </c>
      <c r="E584" s="3"/>
      <c r="F584" s="3">
        <v>20</v>
      </c>
      <c r="G584" s="3">
        <v>6</v>
      </c>
      <c r="H584" s="3">
        <v>1972</v>
      </c>
      <c r="I584" s="3" t="s">
        <v>896</v>
      </c>
      <c r="J584" s="4">
        <v>2014</v>
      </c>
      <c r="K584" s="7" t="s">
        <v>613</v>
      </c>
      <c r="L584" s="35"/>
    </row>
    <row r="585" spans="1:12" s="11" customFormat="1" ht="15.75" customHeight="1">
      <c r="A585" s="6">
        <v>13</v>
      </c>
      <c r="B585" s="8" t="s">
        <v>1010</v>
      </c>
      <c r="C585" s="3" t="s">
        <v>822</v>
      </c>
      <c r="D585" s="3">
        <v>10377</v>
      </c>
      <c r="E585" s="3"/>
      <c r="F585" s="3"/>
      <c r="G585" s="3"/>
      <c r="H585" s="3"/>
      <c r="I585" s="3"/>
      <c r="J585" s="4"/>
      <c r="K585" s="7" t="s">
        <v>619</v>
      </c>
      <c r="L585" s="35"/>
    </row>
    <row r="586" spans="1:12" s="11" customFormat="1" ht="35.25" customHeight="1" hidden="1">
      <c r="A586" s="200" t="s">
        <v>1011</v>
      </c>
      <c r="B586" s="200"/>
      <c r="C586" s="200"/>
      <c r="D586" s="200"/>
      <c r="E586" s="200"/>
      <c r="F586" s="3"/>
      <c r="G586" s="3"/>
      <c r="H586" s="3"/>
      <c r="I586" s="3"/>
      <c r="J586" s="4"/>
      <c r="K586" s="5"/>
      <c r="L586" s="35"/>
    </row>
    <row r="587" spans="1:12" s="11" customFormat="1" ht="15.75" customHeight="1" hidden="1">
      <c r="A587" s="6">
        <v>1</v>
      </c>
      <c r="B587" s="8" t="s">
        <v>1004</v>
      </c>
      <c r="C587" s="3" t="s">
        <v>975</v>
      </c>
      <c r="D587" s="3">
        <v>10377</v>
      </c>
      <c r="E587" s="3"/>
      <c r="F587" s="3">
        <v>40</v>
      </c>
      <c r="G587" s="3">
        <v>12</v>
      </c>
      <c r="H587" s="3">
        <v>2005</v>
      </c>
      <c r="I587" s="3" t="s">
        <v>896</v>
      </c>
      <c r="J587" s="4">
        <v>2015</v>
      </c>
      <c r="K587" s="7"/>
      <c r="L587" s="35"/>
    </row>
    <row r="588" spans="1:12" s="11" customFormat="1" ht="15.75" customHeight="1" hidden="1">
      <c r="A588" s="6">
        <v>2</v>
      </c>
      <c r="B588" s="8" t="s">
        <v>976</v>
      </c>
      <c r="C588" s="3" t="s">
        <v>1012</v>
      </c>
      <c r="D588" s="3">
        <v>10377</v>
      </c>
      <c r="E588" s="3"/>
      <c r="F588" s="3">
        <v>15</v>
      </c>
      <c r="G588" s="3">
        <v>3</v>
      </c>
      <c r="H588" s="3"/>
      <c r="I588" s="3" t="s">
        <v>897</v>
      </c>
      <c r="J588" s="4">
        <v>2017</v>
      </c>
      <c r="K588" s="7"/>
      <c r="L588" s="35"/>
    </row>
    <row r="589" spans="1:12" s="11" customFormat="1" ht="15.75" customHeight="1" hidden="1">
      <c r="A589" s="6">
        <v>3</v>
      </c>
      <c r="B589" s="8" t="s">
        <v>978</v>
      </c>
      <c r="C589" s="3"/>
      <c r="D589" s="3">
        <v>10377</v>
      </c>
      <c r="E589" s="3"/>
      <c r="F589" s="3">
        <v>7</v>
      </c>
      <c r="G589" s="3">
        <v>1.8</v>
      </c>
      <c r="H589" s="3"/>
      <c r="I589" s="3" t="s">
        <v>896</v>
      </c>
      <c r="J589" s="4">
        <v>2014</v>
      </c>
      <c r="K589" s="7"/>
      <c r="L589" s="35"/>
    </row>
    <row r="590" spans="1:12" s="11" customFormat="1" ht="15.75" customHeight="1" hidden="1">
      <c r="A590" s="6">
        <v>4</v>
      </c>
      <c r="B590" s="8" t="s">
        <v>980</v>
      </c>
      <c r="C590" s="3" t="s">
        <v>697</v>
      </c>
      <c r="D590" s="3">
        <v>10377</v>
      </c>
      <c r="E590" s="3"/>
      <c r="F590" s="3">
        <v>6</v>
      </c>
      <c r="G590" s="3">
        <v>1.2</v>
      </c>
      <c r="H590" s="3"/>
      <c r="I590" s="3" t="s">
        <v>897</v>
      </c>
      <c r="J590" s="4">
        <v>2017</v>
      </c>
      <c r="K590" s="7"/>
      <c r="L590" s="35"/>
    </row>
    <row r="591" spans="1:12" s="11" customFormat="1" ht="15.75" customHeight="1" hidden="1">
      <c r="A591" s="6">
        <v>5</v>
      </c>
      <c r="B591" s="8" t="s">
        <v>981</v>
      </c>
      <c r="C591" s="3" t="s">
        <v>691</v>
      </c>
      <c r="D591" s="3">
        <v>10377</v>
      </c>
      <c r="E591" s="3"/>
      <c r="F591" s="3">
        <v>66</v>
      </c>
      <c r="G591" s="3">
        <v>13.2</v>
      </c>
      <c r="H591" s="3"/>
      <c r="I591" s="3" t="s">
        <v>896</v>
      </c>
      <c r="J591" s="4">
        <v>2014</v>
      </c>
      <c r="K591" s="7"/>
      <c r="L591" s="35"/>
    </row>
    <row r="592" spans="1:12" s="11" customFormat="1" ht="15.75" customHeight="1" hidden="1">
      <c r="A592" s="6">
        <v>6</v>
      </c>
      <c r="B592" s="8" t="s">
        <v>1005</v>
      </c>
      <c r="C592" s="3"/>
      <c r="D592" s="3"/>
      <c r="E592" s="3"/>
      <c r="F592" s="3"/>
      <c r="G592" s="3"/>
      <c r="H592" s="3"/>
      <c r="I592" s="3"/>
      <c r="J592" s="4"/>
      <c r="K592" s="7"/>
      <c r="L592" s="35"/>
    </row>
    <row r="593" spans="1:12" s="11" customFormat="1" ht="15.75" customHeight="1" hidden="1">
      <c r="A593" s="6"/>
      <c r="B593" s="8" t="s">
        <v>1013</v>
      </c>
      <c r="C593" s="3" t="s">
        <v>707</v>
      </c>
      <c r="D593" s="3">
        <v>10377</v>
      </c>
      <c r="E593" s="3"/>
      <c r="F593" s="3">
        <v>40</v>
      </c>
      <c r="G593" s="3">
        <v>12</v>
      </c>
      <c r="H593" s="3"/>
      <c r="I593" s="3" t="s">
        <v>896</v>
      </c>
      <c r="J593" s="4">
        <v>2014</v>
      </c>
      <c r="K593" s="7"/>
      <c r="L593" s="35"/>
    </row>
    <row r="594" spans="1:12" s="11" customFormat="1" ht="15.75" customHeight="1" hidden="1">
      <c r="A594" s="6">
        <v>7</v>
      </c>
      <c r="B594" s="8" t="s">
        <v>985</v>
      </c>
      <c r="C594" s="3" t="s">
        <v>691</v>
      </c>
      <c r="D594" s="3">
        <v>10377</v>
      </c>
      <c r="E594" s="3"/>
      <c r="F594" s="3">
        <v>18</v>
      </c>
      <c r="G594" s="3">
        <v>3.6</v>
      </c>
      <c r="H594" s="3"/>
      <c r="I594" s="3" t="s">
        <v>1302</v>
      </c>
      <c r="J594" s="4">
        <v>2017</v>
      </c>
      <c r="K594" s="7"/>
      <c r="L594" s="35"/>
    </row>
    <row r="595" spans="1:12" s="11" customFormat="1" ht="15.75" customHeight="1" hidden="1">
      <c r="A595" s="6">
        <v>8</v>
      </c>
      <c r="B595" s="8" t="s">
        <v>986</v>
      </c>
      <c r="C595" s="3" t="s">
        <v>987</v>
      </c>
      <c r="D595" s="3">
        <v>10377</v>
      </c>
      <c r="E595" s="3"/>
      <c r="F595" s="3">
        <v>36</v>
      </c>
      <c r="G595" s="3">
        <v>0</v>
      </c>
      <c r="H595" s="3"/>
      <c r="I595" s="3" t="s">
        <v>1297</v>
      </c>
      <c r="J595" s="4">
        <v>2014</v>
      </c>
      <c r="K595" s="7"/>
      <c r="L595" s="35"/>
    </row>
    <row r="596" spans="1:12" s="11" customFormat="1" ht="15.75" customHeight="1" hidden="1">
      <c r="A596" s="6">
        <v>9</v>
      </c>
      <c r="B596" s="8" t="s">
        <v>1014</v>
      </c>
      <c r="C596" s="3"/>
      <c r="D596" s="3"/>
      <c r="E596" s="3"/>
      <c r="F596" s="3"/>
      <c r="G596" s="3"/>
      <c r="H596" s="3"/>
      <c r="I596" s="3"/>
      <c r="J596" s="4"/>
      <c r="K596" s="7"/>
      <c r="L596" s="35"/>
    </row>
    <row r="597" spans="1:12" s="11" customFormat="1" ht="15.75" customHeight="1" hidden="1">
      <c r="A597" s="6"/>
      <c r="B597" s="8" t="s">
        <v>1015</v>
      </c>
      <c r="C597" s="3" t="s">
        <v>995</v>
      </c>
      <c r="D597" s="3">
        <v>10377</v>
      </c>
      <c r="E597" s="3"/>
      <c r="F597" s="3">
        <v>162</v>
      </c>
      <c r="G597" s="3">
        <v>36</v>
      </c>
      <c r="H597" s="3"/>
      <c r="I597" s="3" t="s">
        <v>208</v>
      </c>
      <c r="J597" s="4">
        <v>2011</v>
      </c>
      <c r="K597" s="7"/>
      <c r="L597" s="35"/>
    </row>
    <row r="598" spans="1:12" s="11" customFormat="1" ht="15.75" customHeight="1" hidden="1">
      <c r="A598" s="6">
        <v>10</v>
      </c>
      <c r="B598" s="8" t="s">
        <v>990</v>
      </c>
      <c r="C598" s="3" t="s">
        <v>991</v>
      </c>
      <c r="D598" s="3">
        <v>10377</v>
      </c>
      <c r="E598" s="3"/>
      <c r="F598" s="3">
        <v>2</v>
      </c>
      <c r="G598" s="3">
        <v>2</v>
      </c>
      <c r="H598" s="3"/>
      <c r="I598" s="3" t="s">
        <v>731</v>
      </c>
      <c r="J598" s="4" t="s">
        <v>674</v>
      </c>
      <c r="K598" s="7"/>
      <c r="L598" s="35"/>
    </row>
    <row r="599" spans="1:12" s="11" customFormat="1" ht="15.75" customHeight="1" hidden="1">
      <c r="A599" s="6">
        <v>11</v>
      </c>
      <c r="B599" s="8" t="s">
        <v>1002</v>
      </c>
      <c r="C599" s="3" t="s">
        <v>697</v>
      </c>
      <c r="D599" s="3">
        <v>10377</v>
      </c>
      <c r="E599" s="3"/>
      <c r="F599" s="3">
        <v>0</v>
      </c>
      <c r="G599" s="3">
        <v>10.1</v>
      </c>
      <c r="H599" s="3"/>
      <c r="I599" s="3" t="s">
        <v>590</v>
      </c>
      <c r="J599" s="4" t="s">
        <v>674</v>
      </c>
      <c r="K599" s="7"/>
      <c r="L599" s="35"/>
    </row>
    <row r="600" spans="1:12" s="11" customFormat="1" ht="15.75" customHeight="1" hidden="1">
      <c r="A600" s="6">
        <v>12</v>
      </c>
      <c r="B600" s="8" t="s">
        <v>1001</v>
      </c>
      <c r="C600" s="111" t="s">
        <v>988</v>
      </c>
      <c r="D600" s="3">
        <v>42419</v>
      </c>
      <c r="E600" s="3"/>
      <c r="F600" s="3">
        <v>20</v>
      </c>
      <c r="G600" s="3">
        <v>6</v>
      </c>
      <c r="H600" s="3">
        <v>1981</v>
      </c>
      <c r="I600" s="3" t="s">
        <v>332</v>
      </c>
      <c r="J600" s="4">
        <v>2017</v>
      </c>
      <c r="K600" s="7"/>
      <c r="L600" s="35"/>
    </row>
    <row r="601" spans="1:12" s="11" customFormat="1" ht="15.75" customHeight="1" hidden="1">
      <c r="A601" s="6">
        <v>13</v>
      </c>
      <c r="B601" s="13" t="s">
        <v>1000</v>
      </c>
      <c r="C601" s="3" t="s">
        <v>697</v>
      </c>
      <c r="D601" s="3">
        <v>10377</v>
      </c>
      <c r="E601" s="3"/>
      <c r="F601" s="3">
        <v>0</v>
      </c>
      <c r="G601" s="3">
        <v>10.1</v>
      </c>
      <c r="H601" s="3"/>
      <c r="I601" s="3" t="s">
        <v>590</v>
      </c>
      <c r="J601" s="4" t="s">
        <v>674</v>
      </c>
      <c r="K601" s="7"/>
      <c r="L601" s="35"/>
    </row>
    <row r="602" spans="1:245" ht="16.5" customHeight="1">
      <c r="A602" s="200" t="s">
        <v>1016</v>
      </c>
      <c r="B602" s="200"/>
      <c r="C602" s="200"/>
      <c r="D602" s="200"/>
      <c r="E602" s="200"/>
      <c r="F602" s="3"/>
      <c r="G602" s="3"/>
      <c r="H602" s="3"/>
      <c r="I602" s="3"/>
      <c r="J602" s="4"/>
      <c r="K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</row>
    <row r="603" spans="1:245" ht="15" customHeight="1" hidden="1">
      <c r="A603" s="6">
        <v>1</v>
      </c>
      <c r="B603" s="8" t="s">
        <v>1017</v>
      </c>
      <c r="C603" s="3">
        <v>15568</v>
      </c>
      <c r="D603" s="3" t="s">
        <v>1018</v>
      </c>
      <c r="E603" s="3">
        <v>1000</v>
      </c>
      <c r="F603" s="3">
        <v>310</v>
      </c>
      <c r="G603" s="3">
        <v>62</v>
      </c>
      <c r="H603" s="3">
        <v>1977</v>
      </c>
      <c r="I603" s="3" t="s">
        <v>1299</v>
      </c>
      <c r="J603" s="4">
        <v>2011</v>
      </c>
      <c r="K603" s="7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</row>
    <row r="604" spans="1:245" ht="17.25" customHeight="1" hidden="1">
      <c r="A604" s="6">
        <v>2</v>
      </c>
      <c r="B604" s="8" t="s">
        <v>1183</v>
      </c>
      <c r="C604" s="3"/>
      <c r="D604" s="3" t="s">
        <v>1184</v>
      </c>
      <c r="E604" s="3">
        <v>1800</v>
      </c>
      <c r="F604" s="3">
        <v>190</v>
      </c>
      <c r="G604" s="3">
        <v>75</v>
      </c>
      <c r="H604" s="3">
        <v>1978</v>
      </c>
      <c r="I604" s="3" t="s">
        <v>1299</v>
      </c>
      <c r="J604" s="4">
        <v>2012</v>
      </c>
      <c r="K604" s="7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</row>
    <row r="605" spans="1:245" ht="16.5" customHeight="1" hidden="1">
      <c r="A605" s="6">
        <v>3</v>
      </c>
      <c r="B605" s="8" t="s">
        <v>1185</v>
      </c>
      <c r="C605" s="3"/>
      <c r="D605" s="3" t="s">
        <v>1186</v>
      </c>
      <c r="E605" s="3">
        <v>1600</v>
      </c>
      <c r="F605" s="3">
        <v>190</v>
      </c>
      <c r="G605" s="3">
        <v>75</v>
      </c>
      <c r="H605" s="3">
        <v>1970</v>
      </c>
      <c r="I605" s="3" t="s">
        <v>1299</v>
      </c>
      <c r="J605" s="4">
        <v>2009</v>
      </c>
      <c r="K605" s="7"/>
      <c r="L605" s="37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</row>
    <row r="606" spans="1:245" ht="15" customHeight="1" hidden="1">
      <c r="A606" s="6">
        <v>4</v>
      </c>
      <c r="B606" s="8" t="s">
        <v>1187</v>
      </c>
      <c r="C606" s="3">
        <v>470</v>
      </c>
      <c r="D606" s="3" t="s">
        <v>1188</v>
      </c>
      <c r="E606" s="3">
        <v>1600</v>
      </c>
      <c r="F606" s="3">
        <v>190</v>
      </c>
      <c r="G606" s="3">
        <v>75</v>
      </c>
      <c r="H606" s="3">
        <v>1970</v>
      </c>
      <c r="I606" s="3" t="s">
        <v>1299</v>
      </c>
      <c r="J606" s="4">
        <v>2010</v>
      </c>
      <c r="K606" s="7"/>
      <c r="L606" s="37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</row>
    <row r="607" spans="1:245" ht="15.75" customHeight="1">
      <c r="A607" s="6">
        <v>5</v>
      </c>
      <c r="B607" s="8" t="s">
        <v>1189</v>
      </c>
      <c r="C607" s="3">
        <v>753141</v>
      </c>
      <c r="D607" s="3" t="s">
        <v>1190</v>
      </c>
      <c r="E607" s="3">
        <v>1800</v>
      </c>
      <c r="F607" s="3">
        <v>190</v>
      </c>
      <c r="G607" s="3">
        <v>75</v>
      </c>
      <c r="H607" s="3">
        <v>1960</v>
      </c>
      <c r="I607" s="3" t="s">
        <v>1299</v>
      </c>
      <c r="J607" s="4">
        <v>2010</v>
      </c>
      <c r="K607" s="7" t="s">
        <v>619</v>
      </c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</row>
    <row r="608" spans="1:245" ht="15" customHeight="1" hidden="1">
      <c r="A608" s="6">
        <v>6</v>
      </c>
      <c r="B608" s="8" t="s">
        <v>1056</v>
      </c>
      <c r="C608" s="3">
        <v>2040</v>
      </c>
      <c r="D608" s="3" t="s">
        <v>1057</v>
      </c>
      <c r="E608" s="3">
        <v>1000</v>
      </c>
      <c r="F608" s="3">
        <v>310</v>
      </c>
      <c r="G608" s="3">
        <v>62</v>
      </c>
      <c r="H608" s="3">
        <v>1966</v>
      </c>
      <c r="I608" s="3" t="s">
        <v>1299</v>
      </c>
      <c r="J608" s="4">
        <v>2014</v>
      </c>
      <c r="K608" s="7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</row>
    <row r="609" spans="1:245" ht="15" customHeight="1" hidden="1">
      <c r="A609" s="149">
        <v>7</v>
      </c>
      <c r="B609" s="144" t="s">
        <v>1064</v>
      </c>
      <c r="C609" s="145">
        <v>215050</v>
      </c>
      <c r="D609" s="145" t="s">
        <v>1065</v>
      </c>
      <c r="E609" s="145">
        <v>1250</v>
      </c>
      <c r="F609" s="145">
        <v>190</v>
      </c>
      <c r="G609" s="145">
        <v>75</v>
      </c>
      <c r="H609" s="145">
        <v>1961</v>
      </c>
      <c r="I609" s="145" t="s">
        <v>1299</v>
      </c>
      <c r="J609" s="146">
        <v>2014</v>
      </c>
      <c r="K609" s="147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</row>
    <row r="610" spans="1:245" ht="15" customHeight="1">
      <c r="A610" s="149">
        <v>8</v>
      </c>
      <c r="B610" s="144" t="s">
        <v>1063</v>
      </c>
      <c r="C610" s="145">
        <v>215060</v>
      </c>
      <c r="D610" s="145">
        <v>1678</v>
      </c>
      <c r="E610" s="145">
        <v>1250</v>
      </c>
      <c r="F610" s="145">
        <v>190</v>
      </c>
      <c r="G610" s="145">
        <v>75</v>
      </c>
      <c r="H610" s="145">
        <v>1961</v>
      </c>
      <c r="I610" s="145" t="s">
        <v>1299</v>
      </c>
      <c r="J610" s="146">
        <v>2014</v>
      </c>
      <c r="K610" s="147" t="s">
        <v>614</v>
      </c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</row>
    <row r="611" spans="1:245" ht="15" customHeight="1" hidden="1">
      <c r="A611" s="149">
        <v>9</v>
      </c>
      <c r="B611" s="144" t="s">
        <v>1066</v>
      </c>
      <c r="C611" s="145">
        <v>46119</v>
      </c>
      <c r="D611" s="145" t="s">
        <v>1067</v>
      </c>
      <c r="E611" s="145">
        <v>1000</v>
      </c>
      <c r="F611" s="145">
        <v>310</v>
      </c>
      <c r="G611" s="145">
        <v>62</v>
      </c>
      <c r="H611" s="145">
        <v>1964</v>
      </c>
      <c r="I611" s="145" t="s">
        <v>1299</v>
      </c>
      <c r="J611" s="4">
        <v>2009</v>
      </c>
      <c r="K611" s="147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</row>
    <row r="612" spans="1:245" ht="15" customHeight="1" hidden="1">
      <c r="A612" s="149">
        <v>10</v>
      </c>
      <c r="B612" s="144" t="s">
        <v>1068</v>
      </c>
      <c r="C612" s="145">
        <v>29338</v>
      </c>
      <c r="D612" s="145" t="s">
        <v>1069</v>
      </c>
      <c r="E612" s="145">
        <v>1000</v>
      </c>
      <c r="F612" s="145">
        <v>310</v>
      </c>
      <c r="G612" s="145">
        <v>62</v>
      </c>
      <c r="H612" s="145">
        <v>1964</v>
      </c>
      <c r="I612" s="145" t="s">
        <v>1299</v>
      </c>
      <c r="J612" s="4">
        <v>2009</v>
      </c>
      <c r="K612" s="147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</row>
    <row r="613" spans="1:245" ht="15" customHeight="1" hidden="1">
      <c r="A613" s="149">
        <v>11</v>
      </c>
      <c r="B613" s="144" t="s">
        <v>1070</v>
      </c>
      <c r="C613" s="145">
        <v>64679</v>
      </c>
      <c r="D613" s="145" t="s">
        <v>1071</v>
      </c>
      <c r="E613" s="145">
        <v>1000</v>
      </c>
      <c r="F613" s="145">
        <v>310</v>
      </c>
      <c r="G613" s="145">
        <v>62</v>
      </c>
      <c r="H613" s="145">
        <v>1964</v>
      </c>
      <c r="I613" s="145" t="s">
        <v>1299</v>
      </c>
      <c r="J613" s="4">
        <v>2009</v>
      </c>
      <c r="K613" s="147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</row>
    <row r="614" spans="1:245" ht="15" customHeight="1" hidden="1">
      <c r="A614" s="149">
        <v>12</v>
      </c>
      <c r="B614" s="144" t="s">
        <v>1072</v>
      </c>
      <c r="C614" s="145">
        <v>601193</v>
      </c>
      <c r="D614" s="145" t="s">
        <v>1073</v>
      </c>
      <c r="E614" s="145">
        <v>1000</v>
      </c>
      <c r="F614" s="145">
        <v>310</v>
      </c>
      <c r="G614" s="145">
        <v>62</v>
      </c>
      <c r="H614" s="145">
        <v>1973</v>
      </c>
      <c r="I614" s="145" t="s">
        <v>1299</v>
      </c>
      <c r="J614" s="4">
        <v>2009</v>
      </c>
      <c r="K614" s="147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</row>
    <row r="615" spans="1:245" ht="15" customHeight="1" hidden="1">
      <c r="A615" s="149">
        <v>13</v>
      </c>
      <c r="B615" s="144" t="s">
        <v>1074</v>
      </c>
      <c r="C615" s="145">
        <v>1435088</v>
      </c>
      <c r="D615" s="145" t="s">
        <v>1075</v>
      </c>
      <c r="E615" s="145">
        <v>1000</v>
      </c>
      <c r="F615" s="145">
        <v>310</v>
      </c>
      <c r="G615" s="145">
        <v>62</v>
      </c>
      <c r="H615" s="145">
        <v>2000</v>
      </c>
      <c r="I615" s="145" t="s">
        <v>1299</v>
      </c>
      <c r="J615" s="146">
        <v>2011</v>
      </c>
      <c r="K615" s="147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</row>
    <row r="616" spans="1:245" ht="15" customHeight="1" hidden="1">
      <c r="A616" s="6">
        <v>14</v>
      </c>
      <c r="B616" s="8" t="s">
        <v>1076</v>
      </c>
      <c r="C616" s="3">
        <v>5186</v>
      </c>
      <c r="D616" s="3" t="s">
        <v>1077</v>
      </c>
      <c r="E616" s="3">
        <v>1000</v>
      </c>
      <c r="F616" s="3">
        <v>310</v>
      </c>
      <c r="G616" s="3">
        <v>62</v>
      </c>
      <c r="H616" s="3">
        <v>1970</v>
      </c>
      <c r="I616" s="3" t="s">
        <v>1299</v>
      </c>
      <c r="J616" s="4">
        <v>2018</v>
      </c>
      <c r="K616" s="7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</row>
    <row r="617" spans="1:245" ht="15" customHeight="1" hidden="1">
      <c r="A617" s="6">
        <v>15</v>
      </c>
      <c r="B617" s="8" t="s">
        <v>1078</v>
      </c>
      <c r="C617" s="3">
        <v>4477</v>
      </c>
      <c r="D617" s="3" t="s">
        <v>1079</v>
      </c>
      <c r="E617" s="3">
        <v>1000</v>
      </c>
      <c r="F617" s="3">
        <v>310</v>
      </c>
      <c r="G617" s="3">
        <v>62</v>
      </c>
      <c r="H617" s="3">
        <v>1970</v>
      </c>
      <c r="I617" s="3" t="s">
        <v>1299</v>
      </c>
      <c r="J617" s="4">
        <v>2013</v>
      </c>
      <c r="K617" s="7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</row>
    <row r="618" spans="1:245" ht="15" customHeight="1" hidden="1">
      <c r="A618" s="6">
        <v>16</v>
      </c>
      <c r="B618" s="8" t="s">
        <v>1080</v>
      </c>
      <c r="C618" s="3">
        <v>104684</v>
      </c>
      <c r="D618" s="3">
        <v>163578</v>
      </c>
      <c r="E618" s="3">
        <v>250</v>
      </c>
      <c r="F618" s="3">
        <v>95</v>
      </c>
      <c r="G618" s="3">
        <v>40</v>
      </c>
      <c r="H618" s="3">
        <v>2012</v>
      </c>
      <c r="I618" s="3" t="s">
        <v>1299</v>
      </c>
      <c r="J618" s="4">
        <v>2018</v>
      </c>
      <c r="K618" s="7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</row>
    <row r="619" spans="1:245" ht="15" customHeight="1" hidden="1">
      <c r="A619" s="6">
        <v>17</v>
      </c>
      <c r="B619" s="8" t="s">
        <v>1081</v>
      </c>
      <c r="C619" s="3">
        <v>93807</v>
      </c>
      <c r="D619" s="3">
        <v>163579</v>
      </c>
      <c r="E619" s="3">
        <v>250</v>
      </c>
      <c r="F619" s="3">
        <v>95</v>
      </c>
      <c r="G619" s="3">
        <v>40</v>
      </c>
      <c r="H619" s="3">
        <v>2012</v>
      </c>
      <c r="I619" s="3" t="s">
        <v>1299</v>
      </c>
      <c r="J619" s="4">
        <v>2018</v>
      </c>
      <c r="K619" s="7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</row>
    <row r="620" spans="1:245" ht="15" customHeight="1" hidden="1">
      <c r="A620" s="6">
        <v>18</v>
      </c>
      <c r="B620" s="8" t="s">
        <v>1082</v>
      </c>
      <c r="C620" s="3">
        <v>176</v>
      </c>
      <c r="D620" s="3" t="s">
        <v>1083</v>
      </c>
      <c r="E620" s="3">
        <v>630</v>
      </c>
      <c r="F620" s="3">
        <v>125</v>
      </c>
      <c r="G620" s="3">
        <v>50</v>
      </c>
      <c r="H620" s="3">
        <v>1968</v>
      </c>
      <c r="I620" s="3" t="s">
        <v>1299</v>
      </c>
      <c r="J620" s="4">
        <v>2016</v>
      </c>
      <c r="K620" s="7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</row>
    <row r="621" spans="1:245" ht="15" customHeight="1">
      <c r="A621" s="6">
        <v>19</v>
      </c>
      <c r="B621" s="8" t="s">
        <v>1084</v>
      </c>
      <c r="C621" s="3">
        <v>11806</v>
      </c>
      <c r="D621" s="3" t="s">
        <v>1085</v>
      </c>
      <c r="E621" s="3">
        <v>1000</v>
      </c>
      <c r="F621" s="3">
        <v>310</v>
      </c>
      <c r="G621" s="3">
        <v>62</v>
      </c>
      <c r="H621" s="3">
        <v>1965</v>
      </c>
      <c r="I621" s="3" t="s">
        <v>1299</v>
      </c>
      <c r="J621" s="4">
        <v>2013</v>
      </c>
      <c r="K621" s="7" t="s">
        <v>619</v>
      </c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</row>
    <row r="622" spans="1:245" ht="15" customHeight="1">
      <c r="A622" s="6">
        <v>20</v>
      </c>
      <c r="B622" s="8" t="s">
        <v>1086</v>
      </c>
      <c r="C622" s="3">
        <v>65677</v>
      </c>
      <c r="D622" s="3" t="s">
        <v>1087</v>
      </c>
      <c r="E622" s="3">
        <v>800</v>
      </c>
      <c r="F622" s="3">
        <v>125</v>
      </c>
      <c r="G622" s="3">
        <v>50</v>
      </c>
      <c r="H622" s="3">
        <v>1962</v>
      </c>
      <c r="I622" s="3" t="s">
        <v>1299</v>
      </c>
      <c r="J622" s="4">
        <v>2012</v>
      </c>
      <c r="K622" s="7" t="s">
        <v>619</v>
      </c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</row>
    <row r="623" spans="1:12" s="11" customFormat="1" ht="13.5" customHeight="1" hidden="1">
      <c r="A623" s="6">
        <v>21</v>
      </c>
      <c r="B623" s="8" t="s">
        <v>1181</v>
      </c>
      <c r="C623" s="3">
        <v>5155</v>
      </c>
      <c r="D623" s="3" t="s">
        <v>1182</v>
      </c>
      <c r="E623" s="3">
        <v>1000</v>
      </c>
      <c r="F623" s="3">
        <v>310</v>
      </c>
      <c r="G623" s="3">
        <v>62</v>
      </c>
      <c r="H623" s="3">
        <v>1970</v>
      </c>
      <c r="I623" s="3" t="s">
        <v>1299</v>
      </c>
      <c r="J623" s="4">
        <v>2018</v>
      </c>
      <c r="K623" s="7"/>
      <c r="L623" s="35"/>
    </row>
    <row r="624" spans="1:245" ht="15" customHeight="1" hidden="1">
      <c r="A624" s="6">
        <v>22</v>
      </c>
      <c r="B624" s="8" t="s">
        <v>1104</v>
      </c>
      <c r="C624" s="3">
        <v>4422</v>
      </c>
      <c r="D624" s="3" t="s">
        <v>1105</v>
      </c>
      <c r="E624" s="3">
        <v>1000</v>
      </c>
      <c r="F624" s="3">
        <v>310</v>
      </c>
      <c r="G624" s="3">
        <v>62</v>
      </c>
      <c r="H624" s="3">
        <v>1970</v>
      </c>
      <c r="I624" s="3" t="s">
        <v>1299</v>
      </c>
      <c r="J624" s="4">
        <v>2018</v>
      </c>
      <c r="K624" s="7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</row>
    <row r="625" spans="1:245" ht="15" customHeight="1">
      <c r="A625" s="6">
        <v>23</v>
      </c>
      <c r="B625" s="8" t="s">
        <v>1106</v>
      </c>
      <c r="C625" s="3">
        <v>5158</v>
      </c>
      <c r="D625" s="3" t="s">
        <v>1107</v>
      </c>
      <c r="E625" s="3">
        <v>1000</v>
      </c>
      <c r="F625" s="3">
        <v>310</v>
      </c>
      <c r="G625" s="3">
        <v>62</v>
      </c>
      <c r="H625" s="3">
        <v>1970</v>
      </c>
      <c r="I625" s="3" t="s">
        <v>1299</v>
      </c>
      <c r="J625" s="4">
        <v>2018</v>
      </c>
      <c r="K625" s="7" t="s">
        <v>619</v>
      </c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</row>
    <row r="626" spans="1:245" ht="15" customHeight="1" hidden="1">
      <c r="A626" s="6">
        <v>24</v>
      </c>
      <c r="B626" s="8" t="s">
        <v>1108</v>
      </c>
      <c r="C626" s="3">
        <v>6421</v>
      </c>
      <c r="D626" s="3" t="s">
        <v>1109</v>
      </c>
      <c r="E626" s="3">
        <v>1000</v>
      </c>
      <c r="F626" s="3">
        <v>310</v>
      </c>
      <c r="G626" s="3">
        <v>62</v>
      </c>
      <c r="H626" s="3">
        <v>1971</v>
      </c>
      <c r="I626" s="3" t="s">
        <v>1299</v>
      </c>
      <c r="J626" s="4">
        <v>2019</v>
      </c>
      <c r="K626" s="7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</row>
    <row r="627" spans="1:245" ht="15" customHeight="1">
      <c r="A627" s="6">
        <v>25</v>
      </c>
      <c r="B627" s="8" t="s">
        <v>1110</v>
      </c>
      <c r="C627" s="3">
        <v>4420</v>
      </c>
      <c r="D627" s="3" t="s">
        <v>1109</v>
      </c>
      <c r="E627" s="3">
        <v>1000</v>
      </c>
      <c r="F627" s="3">
        <v>310</v>
      </c>
      <c r="G627" s="3">
        <v>62</v>
      </c>
      <c r="H627" s="3">
        <v>1971</v>
      </c>
      <c r="I627" s="3" t="s">
        <v>1299</v>
      </c>
      <c r="J627" s="4">
        <v>2019</v>
      </c>
      <c r="K627" s="7" t="s">
        <v>619</v>
      </c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</row>
    <row r="628" spans="1:245" ht="15" customHeight="1" hidden="1">
      <c r="A628" s="6">
        <v>26</v>
      </c>
      <c r="B628" s="8" t="s">
        <v>1114</v>
      </c>
      <c r="C628" s="3">
        <v>14774</v>
      </c>
      <c r="D628" s="3" t="s">
        <v>1115</v>
      </c>
      <c r="E628" s="3">
        <v>1000</v>
      </c>
      <c r="F628" s="3">
        <v>310</v>
      </c>
      <c r="G628" s="3">
        <v>62</v>
      </c>
      <c r="H628" s="3">
        <v>1976</v>
      </c>
      <c r="I628" s="3" t="s">
        <v>1299</v>
      </c>
      <c r="J628" s="4">
        <v>2012</v>
      </c>
      <c r="K628" s="7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</row>
    <row r="629" spans="1:245" ht="15" customHeight="1" hidden="1">
      <c r="A629" s="6">
        <v>27</v>
      </c>
      <c r="B629" s="8" t="s">
        <v>1116</v>
      </c>
      <c r="C629" s="3">
        <v>89004</v>
      </c>
      <c r="D629" s="3" t="s">
        <v>1117</v>
      </c>
      <c r="E629" s="3">
        <v>400</v>
      </c>
      <c r="F629" s="3">
        <v>110</v>
      </c>
      <c r="G629" s="3">
        <v>44</v>
      </c>
      <c r="H629" s="3">
        <v>1971</v>
      </c>
      <c r="I629" s="3" t="s">
        <v>1299</v>
      </c>
      <c r="J629" s="4">
        <v>2011</v>
      </c>
      <c r="K629" s="7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</row>
    <row r="630" spans="1:245" ht="15" customHeight="1" hidden="1">
      <c r="A630" s="6">
        <v>28</v>
      </c>
      <c r="B630" s="8" t="s">
        <v>1118</v>
      </c>
      <c r="C630" s="3">
        <v>7519</v>
      </c>
      <c r="D630" s="3" t="s">
        <v>1119</v>
      </c>
      <c r="E630" s="3">
        <v>400</v>
      </c>
      <c r="F630" s="3">
        <v>110</v>
      </c>
      <c r="G630" s="3">
        <v>44</v>
      </c>
      <c r="H630" s="3">
        <v>1969</v>
      </c>
      <c r="I630" s="3" t="s">
        <v>1299</v>
      </c>
      <c r="J630" s="4">
        <v>2015</v>
      </c>
      <c r="K630" s="7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</row>
    <row r="631" spans="1:245" ht="15" customHeight="1" hidden="1">
      <c r="A631" s="6">
        <v>29</v>
      </c>
      <c r="B631" s="8" t="s">
        <v>1120</v>
      </c>
      <c r="C631" s="3">
        <v>5539</v>
      </c>
      <c r="D631" s="3" t="s">
        <v>1121</v>
      </c>
      <c r="E631" s="3">
        <v>320</v>
      </c>
      <c r="F631" s="3">
        <v>110</v>
      </c>
      <c r="G631" s="3">
        <v>44</v>
      </c>
      <c r="H631" s="3">
        <v>1969</v>
      </c>
      <c r="I631" s="3" t="s">
        <v>1299</v>
      </c>
      <c r="J631" s="4">
        <v>2011</v>
      </c>
      <c r="K631" s="7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</row>
    <row r="632" spans="1:245" ht="15" customHeight="1" hidden="1">
      <c r="A632" s="6">
        <v>30</v>
      </c>
      <c r="B632" s="8" t="s">
        <v>1122</v>
      </c>
      <c r="C632" s="3">
        <v>48905</v>
      </c>
      <c r="D632" s="3" t="s">
        <v>1119</v>
      </c>
      <c r="E632" s="3">
        <v>400</v>
      </c>
      <c r="F632" s="3">
        <v>110</v>
      </c>
      <c r="G632" s="3">
        <v>44</v>
      </c>
      <c r="H632" s="3">
        <v>2005</v>
      </c>
      <c r="I632" s="3" t="s">
        <v>1299</v>
      </c>
      <c r="J632" s="4">
        <v>2017</v>
      </c>
      <c r="K632" s="7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</row>
    <row r="633" spans="1:245" ht="15" customHeight="1" hidden="1">
      <c r="A633" s="6">
        <v>31</v>
      </c>
      <c r="B633" s="8" t="s">
        <v>1123</v>
      </c>
      <c r="C633" s="3">
        <v>48904</v>
      </c>
      <c r="D633" s="3" t="s">
        <v>1121</v>
      </c>
      <c r="E633" s="3">
        <v>400</v>
      </c>
      <c r="F633" s="3">
        <v>110</v>
      </c>
      <c r="G633" s="3">
        <v>44</v>
      </c>
      <c r="H633" s="3">
        <v>2005</v>
      </c>
      <c r="I633" s="3" t="s">
        <v>1299</v>
      </c>
      <c r="J633" s="4">
        <v>2015</v>
      </c>
      <c r="K633" s="7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</row>
    <row r="634" spans="1:245" ht="15" customHeight="1" hidden="1">
      <c r="A634" s="6">
        <v>32</v>
      </c>
      <c r="B634" s="8" t="s">
        <v>1124</v>
      </c>
      <c r="C634" s="3">
        <v>445</v>
      </c>
      <c r="D634" s="3" t="s">
        <v>1125</v>
      </c>
      <c r="E634" s="3">
        <v>750</v>
      </c>
      <c r="F634" s="3">
        <v>125</v>
      </c>
      <c r="G634" s="3">
        <v>50</v>
      </c>
      <c r="H634" s="3">
        <v>1973</v>
      </c>
      <c r="I634" s="3" t="s">
        <v>1299</v>
      </c>
      <c r="J634" s="4">
        <v>2009</v>
      </c>
      <c r="K634" s="7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</row>
    <row r="635" spans="1:245" ht="15" customHeight="1" hidden="1">
      <c r="A635" s="6">
        <v>33</v>
      </c>
      <c r="B635" s="8" t="s">
        <v>1150</v>
      </c>
      <c r="C635" s="3">
        <v>17441</v>
      </c>
      <c r="D635" s="3" t="s">
        <v>1151</v>
      </c>
      <c r="E635" s="3">
        <v>1000</v>
      </c>
      <c r="F635" s="3">
        <v>310</v>
      </c>
      <c r="G635" s="3">
        <v>62</v>
      </c>
      <c r="H635" s="3">
        <v>1977</v>
      </c>
      <c r="I635" s="3" t="s">
        <v>1299</v>
      </c>
      <c r="J635" s="4">
        <v>2013</v>
      </c>
      <c r="K635" s="7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</row>
    <row r="636" spans="1:245" ht="15" customHeight="1" hidden="1">
      <c r="A636" s="6">
        <v>34</v>
      </c>
      <c r="B636" s="8" t="s">
        <v>1152</v>
      </c>
      <c r="C636" s="3">
        <v>17455</v>
      </c>
      <c r="D636" s="3" t="s">
        <v>1151</v>
      </c>
      <c r="E636" s="3">
        <v>1000</v>
      </c>
      <c r="F636" s="3">
        <v>310</v>
      </c>
      <c r="G636" s="3">
        <v>62</v>
      </c>
      <c r="H636" s="3">
        <v>1977</v>
      </c>
      <c r="I636" s="3" t="s">
        <v>1299</v>
      </c>
      <c r="J636" s="4">
        <v>2013</v>
      </c>
      <c r="K636" s="7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</row>
    <row r="637" spans="1:245" ht="15" customHeight="1" hidden="1">
      <c r="A637" s="6">
        <v>35</v>
      </c>
      <c r="B637" s="8" t="s">
        <v>1154</v>
      </c>
      <c r="C637" s="3">
        <v>843333</v>
      </c>
      <c r="D637" s="3" t="s">
        <v>1155</v>
      </c>
      <c r="E637" s="3">
        <v>5600</v>
      </c>
      <c r="F637" s="3">
        <v>360</v>
      </c>
      <c r="G637" s="3">
        <v>120</v>
      </c>
      <c r="H637" s="3">
        <v>1964</v>
      </c>
      <c r="I637" s="3" t="s">
        <v>1299</v>
      </c>
      <c r="J637" s="4">
        <v>2009</v>
      </c>
      <c r="K637" s="7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</row>
    <row r="638" spans="1:245" ht="15" customHeight="1" hidden="1">
      <c r="A638" s="6">
        <v>36</v>
      </c>
      <c r="B638" s="8" t="s">
        <v>1156</v>
      </c>
      <c r="C638" s="3">
        <v>40983</v>
      </c>
      <c r="D638" s="3" t="s">
        <v>1157</v>
      </c>
      <c r="E638" s="3">
        <v>5600</v>
      </c>
      <c r="F638" s="3">
        <v>360</v>
      </c>
      <c r="G638" s="3">
        <v>120</v>
      </c>
      <c r="H638" s="3">
        <v>1964</v>
      </c>
      <c r="I638" s="3" t="s">
        <v>1299</v>
      </c>
      <c r="J638" s="4">
        <v>2009</v>
      </c>
      <c r="K638" s="7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</row>
    <row r="639" spans="1:245" ht="15" customHeight="1" hidden="1">
      <c r="A639" s="6">
        <v>37</v>
      </c>
      <c r="B639" s="8" t="s">
        <v>1159</v>
      </c>
      <c r="C639" s="3">
        <v>51056</v>
      </c>
      <c r="D639" s="3" t="s">
        <v>1160</v>
      </c>
      <c r="E639" s="3"/>
      <c r="F639" s="3">
        <v>110</v>
      </c>
      <c r="G639" s="3">
        <v>44</v>
      </c>
      <c r="H639" s="3">
        <v>1993</v>
      </c>
      <c r="I639" s="3" t="s">
        <v>1299</v>
      </c>
      <c r="J639" s="4">
        <v>2011</v>
      </c>
      <c r="K639" s="7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</row>
    <row r="640" spans="1:245" ht="15" customHeight="1" hidden="1">
      <c r="A640" s="6">
        <v>38</v>
      </c>
      <c r="B640" s="8" t="s">
        <v>1161</v>
      </c>
      <c r="C640" s="3">
        <v>3636</v>
      </c>
      <c r="D640" s="3">
        <v>70577</v>
      </c>
      <c r="E640" s="3">
        <v>630</v>
      </c>
      <c r="F640" s="3">
        <v>125</v>
      </c>
      <c r="G640" s="3">
        <v>50</v>
      </c>
      <c r="H640" s="3" t="s">
        <v>1162</v>
      </c>
      <c r="I640" s="3" t="s">
        <v>1299</v>
      </c>
      <c r="J640" s="4">
        <v>2011</v>
      </c>
      <c r="K640" s="7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</row>
    <row r="641" spans="1:245" ht="15" customHeight="1" hidden="1">
      <c r="A641" s="6">
        <v>39</v>
      </c>
      <c r="B641" s="8" t="s">
        <v>1163</v>
      </c>
      <c r="C641" s="3">
        <v>3605</v>
      </c>
      <c r="D641" s="3" t="s">
        <v>1164</v>
      </c>
      <c r="E641" s="3">
        <v>630</v>
      </c>
      <c r="F641" s="3">
        <v>125</v>
      </c>
      <c r="G641" s="3">
        <v>50</v>
      </c>
      <c r="H641" s="3">
        <v>1993</v>
      </c>
      <c r="I641" s="3" t="s">
        <v>1299</v>
      </c>
      <c r="J641" s="4">
        <v>2011</v>
      </c>
      <c r="K641" s="7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</row>
    <row r="642" spans="1:245" ht="15" customHeight="1" hidden="1">
      <c r="A642" s="6">
        <v>40</v>
      </c>
      <c r="B642" s="8" t="s">
        <v>1165</v>
      </c>
      <c r="C642" s="3"/>
      <c r="D642" s="3">
        <v>11687</v>
      </c>
      <c r="E642" s="3"/>
      <c r="F642" s="3">
        <v>8</v>
      </c>
      <c r="G642" s="3">
        <v>2.4</v>
      </c>
      <c r="H642" s="3">
        <v>1972</v>
      </c>
      <c r="I642" s="3" t="s">
        <v>732</v>
      </c>
      <c r="J642" s="4">
        <v>2008</v>
      </c>
      <c r="K642" s="7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</row>
    <row r="643" spans="1:245" ht="15" customHeight="1" hidden="1">
      <c r="A643" s="6">
        <v>41</v>
      </c>
      <c r="B643" s="8" t="s">
        <v>1166</v>
      </c>
      <c r="C643" s="3">
        <v>115544</v>
      </c>
      <c r="D643" s="3" t="s">
        <v>1167</v>
      </c>
      <c r="E643" s="3"/>
      <c r="F643" s="3">
        <v>95</v>
      </c>
      <c r="G643" s="3">
        <v>40</v>
      </c>
      <c r="H643" s="3">
        <v>1964</v>
      </c>
      <c r="I643" s="3" t="s">
        <v>1299</v>
      </c>
      <c r="J643" s="4">
        <v>2009</v>
      </c>
      <c r="K643" s="7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</row>
    <row r="644" spans="1:245" ht="15" customHeight="1" hidden="1">
      <c r="A644" s="6">
        <v>42</v>
      </c>
      <c r="B644" s="8" t="s">
        <v>1166</v>
      </c>
      <c r="C644" s="3">
        <v>115595</v>
      </c>
      <c r="D644" s="3" t="s">
        <v>1168</v>
      </c>
      <c r="E644" s="3"/>
      <c r="F644" s="3">
        <v>95</v>
      </c>
      <c r="G644" s="3">
        <v>40</v>
      </c>
      <c r="H644" s="3">
        <v>1964</v>
      </c>
      <c r="I644" s="3" t="s">
        <v>1299</v>
      </c>
      <c r="J644" s="4">
        <v>2013</v>
      </c>
      <c r="K644" s="7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</row>
    <row r="645" spans="1:245" ht="15" customHeight="1" hidden="1">
      <c r="A645" s="6">
        <v>43</v>
      </c>
      <c r="B645" s="8" t="s">
        <v>1169</v>
      </c>
      <c r="C645" s="3">
        <v>1499307</v>
      </c>
      <c r="D645" s="3" t="s">
        <v>1170</v>
      </c>
      <c r="E645" s="3">
        <v>40000</v>
      </c>
      <c r="F645" s="3">
        <v>540</v>
      </c>
      <c r="G645" s="3">
        <v>180</v>
      </c>
      <c r="H645" s="3">
        <v>2004</v>
      </c>
      <c r="I645" s="3" t="s">
        <v>1299</v>
      </c>
      <c r="J645" s="4">
        <v>2012</v>
      </c>
      <c r="K645" s="7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</row>
    <row r="646" spans="1:12" s="113" customFormat="1" ht="15" customHeight="1">
      <c r="A646" s="6">
        <v>44</v>
      </c>
      <c r="B646" s="8" t="s">
        <v>1171</v>
      </c>
      <c r="C646" s="3">
        <v>620</v>
      </c>
      <c r="D646" s="3" t="s">
        <v>1172</v>
      </c>
      <c r="E646" s="3">
        <v>32000</v>
      </c>
      <c r="F646" s="3">
        <v>540</v>
      </c>
      <c r="G646" s="3">
        <v>180</v>
      </c>
      <c r="H646" s="3">
        <v>1967</v>
      </c>
      <c r="I646" s="3" t="s">
        <v>1299</v>
      </c>
      <c r="J646" s="4">
        <v>2012</v>
      </c>
      <c r="K646" s="7" t="s">
        <v>619</v>
      </c>
      <c r="L646" s="112"/>
    </row>
    <row r="647" spans="1:245" ht="15" customHeight="1">
      <c r="A647" s="6">
        <v>45</v>
      </c>
      <c r="B647" s="8" t="s">
        <v>1173</v>
      </c>
      <c r="C647" s="3">
        <v>502308</v>
      </c>
      <c r="D647" s="3" t="s">
        <v>1174</v>
      </c>
      <c r="E647" s="3"/>
      <c r="F647" s="3">
        <v>95</v>
      </c>
      <c r="G647" s="3">
        <v>40</v>
      </c>
      <c r="H647" s="3">
        <v>1975</v>
      </c>
      <c r="I647" s="3" t="s">
        <v>1299</v>
      </c>
      <c r="J647" s="4">
        <v>2011</v>
      </c>
      <c r="K647" s="7" t="s">
        <v>619</v>
      </c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  <c r="HP647" s="11"/>
      <c r="HQ647" s="11"/>
      <c r="HR647" s="11"/>
      <c r="HS647" s="11"/>
      <c r="HT647" s="11"/>
      <c r="HU647" s="11"/>
      <c r="HV647" s="11"/>
      <c r="HW647" s="11"/>
      <c r="HX647" s="11"/>
      <c r="HY647" s="11"/>
      <c r="HZ647" s="11"/>
      <c r="IA647" s="11"/>
      <c r="IB647" s="11"/>
      <c r="IC647" s="11"/>
      <c r="ID647" s="11"/>
      <c r="IE647" s="11"/>
      <c r="IF647" s="11"/>
      <c r="IG647" s="11"/>
      <c r="IH647" s="11"/>
      <c r="II647" s="11"/>
      <c r="IJ647" s="11"/>
      <c r="IK647" s="11"/>
    </row>
    <row r="648" spans="1:245" ht="15" customHeight="1" hidden="1">
      <c r="A648" s="6">
        <v>46</v>
      </c>
      <c r="B648" s="8" t="s">
        <v>1169</v>
      </c>
      <c r="C648" s="3">
        <v>19320</v>
      </c>
      <c r="D648" s="3" t="s">
        <v>1175</v>
      </c>
      <c r="E648" s="3">
        <v>40000</v>
      </c>
      <c r="F648" s="3">
        <v>540</v>
      </c>
      <c r="G648" s="3">
        <v>180</v>
      </c>
      <c r="H648" s="3">
        <v>1986</v>
      </c>
      <c r="I648" s="3" t="s">
        <v>1299</v>
      </c>
      <c r="J648" s="4">
        <v>2013</v>
      </c>
      <c r="K648" s="7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</row>
    <row r="649" spans="1:245" ht="15" customHeight="1" hidden="1">
      <c r="A649" s="6">
        <v>47</v>
      </c>
      <c r="B649" s="8" t="s">
        <v>1169</v>
      </c>
      <c r="C649" s="3">
        <v>6977</v>
      </c>
      <c r="D649" s="3" t="s">
        <v>1176</v>
      </c>
      <c r="E649" s="3">
        <v>40000</v>
      </c>
      <c r="F649" s="3">
        <v>540</v>
      </c>
      <c r="G649" s="3">
        <v>180</v>
      </c>
      <c r="H649" s="3">
        <v>1981</v>
      </c>
      <c r="I649" s="3" t="s">
        <v>1299</v>
      </c>
      <c r="J649" s="4">
        <v>2017</v>
      </c>
      <c r="K649" s="7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</row>
    <row r="650" spans="1:245" ht="15" customHeight="1" hidden="1">
      <c r="A650" s="6">
        <v>48</v>
      </c>
      <c r="B650" s="114" t="s">
        <v>579</v>
      </c>
      <c r="C650" s="115"/>
      <c r="D650" s="3">
        <v>10377</v>
      </c>
      <c r="E650" s="3"/>
      <c r="F650" s="3">
        <v>95</v>
      </c>
      <c r="G650" s="3">
        <v>40</v>
      </c>
      <c r="H650" s="3">
        <v>1985</v>
      </c>
      <c r="I650" s="3" t="s">
        <v>1299</v>
      </c>
      <c r="J650" s="4">
        <v>2010</v>
      </c>
      <c r="K650" s="7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</row>
    <row r="651" spans="1:245" ht="15" customHeight="1" hidden="1">
      <c r="A651" s="6">
        <v>49</v>
      </c>
      <c r="B651" s="8" t="s">
        <v>387</v>
      </c>
      <c r="C651" s="3">
        <v>361274</v>
      </c>
      <c r="D651" s="3">
        <v>81044</v>
      </c>
      <c r="E651" s="3">
        <v>630</v>
      </c>
      <c r="F651" s="3">
        <v>125</v>
      </c>
      <c r="G651" s="3">
        <v>50</v>
      </c>
      <c r="H651" s="3">
        <v>2001</v>
      </c>
      <c r="I651" s="3" t="s">
        <v>1299</v>
      </c>
      <c r="J651" s="4">
        <v>2010</v>
      </c>
      <c r="K651" s="7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</row>
    <row r="652" spans="1:245" ht="15" customHeight="1" hidden="1">
      <c r="A652" s="6">
        <v>50</v>
      </c>
      <c r="B652" s="8" t="s">
        <v>388</v>
      </c>
      <c r="C652" s="3">
        <v>360431</v>
      </c>
      <c r="D652" s="3">
        <v>81044</v>
      </c>
      <c r="E652" s="3">
        <v>630</v>
      </c>
      <c r="F652" s="3">
        <v>125</v>
      </c>
      <c r="G652" s="3">
        <v>50</v>
      </c>
      <c r="H652" s="3">
        <v>2001</v>
      </c>
      <c r="I652" s="3" t="s">
        <v>1299</v>
      </c>
      <c r="J652" s="4">
        <v>2010</v>
      </c>
      <c r="K652" s="7"/>
      <c r="L652" s="204"/>
      <c r="M652" s="205"/>
      <c r="N652" s="205"/>
      <c r="O652" s="205"/>
      <c r="P652" s="206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</row>
    <row r="653" spans="1:245" ht="15" customHeight="1" hidden="1">
      <c r="A653" s="6">
        <v>51</v>
      </c>
      <c r="B653" s="8" t="s">
        <v>1153</v>
      </c>
      <c r="C653" s="3">
        <v>15072</v>
      </c>
      <c r="D653" s="3" t="s">
        <v>129</v>
      </c>
      <c r="E653" s="3">
        <v>1000</v>
      </c>
      <c r="F653" s="3">
        <v>310</v>
      </c>
      <c r="G653" s="3">
        <v>62</v>
      </c>
      <c r="H653" s="3">
        <v>1976</v>
      </c>
      <c r="I653" s="3" t="s">
        <v>1299</v>
      </c>
      <c r="J653" s="4">
        <v>2018</v>
      </c>
      <c r="K653" s="7"/>
      <c r="L653" s="132"/>
      <c r="M653" s="132"/>
      <c r="N653" s="132"/>
      <c r="O653" s="132"/>
      <c r="P653" s="133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</row>
    <row r="654" spans="1:245" ht="16.5">
      <c r="A654" s="217" t="s">
        <v>535</v>
      </c>
      <c r="B654" s="218"/>
      <c r="C654" s="218"/>
      <c r="D654" s="218"/>
      <c r="E654" s="218"/>
      <c r="F654" s="218"/>
      <c r="G654" s="219"/>
      <c r="H654" s="3"/>
      <c r="I654" s="3"/>
      <c r="J654" s="4"/>
      <c r="K654" s="7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</row>
    <row r="655" spans="1:245" ht="15" customHeight="1" hidden="1">
      <c r="A655" s="6">
        <v>1</v>
      </c>
      <c r="B655" s="8" t="s">
        <v>1019</v>
      </c>
      <c r="C655" s="3">
        <v>21001</v>
      </c>
      <c r="D655" s="3" t="s">
        <v>1020</v>
      </c>
      <c r="E655" s="3">
        <v>1800</v>
      </c>
      <c r="F655" s="3">
        <v>190</v>
      </c>
      <c r="G655" s="3">
        <v>75</v>
      </c>
      <c r="H655" s="3">
        <v>1959</v>
      </c>
      <c r="I655" s="3" t="s">
        <v>1299</v>
      </c>
      <c r="J655" s="4">
        <v>2013</v>
      </c>
      <c r="K655" s="7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</row>
    <row r="656" spans="1:245" ht="15" customHeight="1" hidden="1">
      <c r="A656" s="6">
        <v>2</v>
      </c>
      <c r="B656" s="8" t="s">
        <v>1021</v>
      </c>
      <c r="C656" s="3">
        <v>215062</v>
      </c>
      <c r="D656" s="3" t="s">
        <v>1022</v>
      </c>
      <c r="E656" s="3">
        <v>1250</v>
      </c>
      <c r="F656" s="3">
        <v>190</v>
      </c>
      <c r="G656" s="3">
        <v>75</v>
      </c>
      <c r="H656" s="3">
        <v>1962</v>
      </c>
      <c r="I656" s="3" t="s">
        <v>1299</v>
      </c>
      <c r="J656" s="4">
        <v>2010</v>
      </c>
      <c r="K656" s="7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</row>
    <row r="657" spans="1:245" ht="15" customHeight="1" hidden="1">
      <c r="A657" s="6">
        <v>3</v>
      </c>
      <c r="B657" s="8" t="s">
        <v>1023</v>
      </c>
      <c r="C657" s="3">
        <v>2039</v>
      </c>
      <c r="D657" s="3" t="s">
        <v>1024</v>
      </c>
      <c r="E657" s="3">
        <v>1000</v>
      </c>
      <c r="F657" s="3">
        <v>310</v>
      </c>
      <c r="G657" s="3">
        <v>62</v>
      </c>
      <c r="H657" s="3">
        <v>1964</v>
      </c>
      <c r="I657" s="3" t="s">
        <v>1299</v>
      </c>
      <c r="J657" s="4">
        <v>2008</v>
      </c>
      <c r="K657" s="7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</row>
    <row r="658" spans="1:245" ht="15" customHeight="1" hidden="1">
      <c r="A658" s="6">
        <v>4</v>
      </c>
      <c r="B658" s="8" t="s">
        <v>1028</v>
      </c>
      <c r="C658" s="3">
        <v>1176</v>
      </c>
      <c r="D658" s="3" t="s">
        <v>1027</v>
      </c>
      <c r="E658" s="3">
        <v>1000</v>
      </c>
      <c r="F658" s="3">
        <v>310</v>
      </c>
      <c r="G658" s="3">
        <v>62</v>
      </c>
      <c r="H658" s="3">
        <v>1966</v>
      </c>
      <c r="I658" s="3" t="s">
        <v>1299</v>
      </c>
      <c r="J658" s="4">
        <v>2012</v>
      </c>
      <c r="K658" s="7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</row>
    <row r="659" spans="1:245" ht="15" customHeight="1" hidden="1">
      <c r="A659" s="6">
        <v>5</v>
      </c>
      <c r="B659" s="8" t="s">
        <v>1031</v>
      </c>
      <c r="C659" s="3">
        <v>1219</v>
      </c>
      <c r="D659" s="3" t="s">
        <v>1030</v>
      </c>
      <c r="E659" s="3">
        <v>1000</v>
      </c>
      <c r="F659" s="3">
        <v>310</v>
      </c>
      <c r="G659" s="3">
        <v>62</v>
      </c>
      <c r="H659" s="3">
        <v>1966</v>
      </c>
      <c r="I659" s="3" t="s">
        <v>1299</v>
      </c>
      <c r="J659" s="4">
        <v>2013</v>
      </c>
      <c r="K659" s="7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</row>
    <row r="660" spans="1:245" ht="15" customHeight="1">
      <c r="A660" s="6">
        <v>6</v>
      </c>
      <c r="B660" s="8" t="s">
        <v>1035</v>
      </c>
      <c r="C660" s="3">
        <v>2042</v>
      </c>
      <c r="D660" s="3">
        <v>4626</v>
      </c>
      <c r="E660" s="3">
        <v>1000</v>
      </c>
      <c r="F660" s="3">
        <v>310</v>
      </c>
      <c r="G660" s="3">
        <v>62</v>
      </c>
      <c r="H660" s="3">
        <v>1966</v>
      </c>
      <c r="I660" s="3" t="s">
        <v>1299</v>
      </c>
      <c r="J660" s="4">
        <v>2016</v>
      </c>
      <c r="K660" s="7" t="s">
        <v>619</v>
      </c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</row>
    <row r="661" spans="1:245" ht="15" customHeight="1" hidden="1">
      <c r="A661" s="6">
        <v>7</v>
      </c>
      <c r="B661" s="8" t="s">
        <v>1037</v>
      </c>
      <c r="C661" s="3">
        <v>2025</v>
      </c>
      <c r="D661" s="3" t="s">
        <v>1038</v>
      </c>
      <c r="E661" s="3">
        <v>1000</v>
      </c>
      <c r="F661" s="3">
        <v>310</v>
      </c>
      <c r="G661" s="3">
        <v>62</v>
      </c>
      <c r="H661" s="3">
        <v>1965</v>
      </c>
      <c r="I661" s="3" t="s">
        <v>1299</v>
      </c>
      <c r="J661" s="4">
        <v>2013</v>
      </c>
      <c r="K661" s="7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</row>
    <row r="662" spans="1:245" ht="15" customHeight="1" hidden="1">
      <c r="A662" s="6">
        <v>8</v>
      </c>
      <c r="B662" s="8" t="s">
        <v>1039</v>
      </c>
      <c r="C662" s="3">
        <v>3309</v>
      </c>
      <c r="D662" s="3" t="s">
        <v>1038</v>
      </c>
      <c r="E662" s="3">
        <v>1000</v>
      </c>
      <c r="F662" s="3">
        <v>310</v>
      </c>
      <c r="G662" s="3">
        <v>62</v>
      </c>
      <c r="H662" s="3">
        <v>1965</v>
      </c>
      <c r="I662" s="3" t="s">
        <v>1299</v>
      </c>
      <c r="J662" s="4">
        <v>2013</v>
      </c>
      <c r="K662" s="7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</row>
    <row r="663" spans="1:245" ht="15" customHeight="1" hidden="1">
      <c r="A663" s="6">
        <v>9</v>
      </c>
      <c r="B663" s="8" t="s">
        <v>1043</v>
      </c>
      <c r="C663" s="3">
        <v>673</v>
      </c>
      <c r="D663" s="3">
        <v>6847</v>
      </c>
      <c r="E663" s="3">
        <v>1000</v>
      </c>
      <c r="F663" s="3">
        <v>310</v>
      </c>
      <c r="G663" s="3">
        <v>62</v>
      </c>
      <c r="H663" s="3">
        <v>1967</v>
      </c>
      <c r="I663" s="3" t="s">
        <v>1299</v>
      </c>
      <c r="J663" s="4">
        <v>2013</v>
      </c>
      <c r="K663" s="7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</row>
    <row r="664" spans="1:245" ht="15" customHeight="1" hidden="1">
      <c r="A664" s="6">
        <v>10</v>
      </c>
      <c r="B664" s="8" t="s">
        <v>1044</v>
      </c>
      <c r="C664" s="3">
        <v>2050</v>
      </c>
      <c r="D664" s="3" t="s">
        <v>1045</v>
      </c>
      <c r="E664" s="3">
        <v>1000</v>
      </c>
      <c r="F664" s="3">
        <v>310</v>
      </c>
      <c r="G664" s="3">
        <v>62</v>
      </c>
      <c r="H664" s="3">
        <v>1966</v>
      </c>
      <c r="I664" s="3" t="s">
        <v>1299</v>
      </c>
      <c r="J664" s="4">
        <v>2017</v>
      </c>
      <c r="K664" s="7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</row>
    <row r="665" spans="1:245" ht="15" customHeight="1" hidden="1">
      <c r="A665" s="6">
        <v>11</v>
      </c>
      <c r="B665" s="8" t="s">
        <v>1047</v>
      </c>
      <c r="C665" s="3">
        <v>3297</v>
      </c>
      <c r="D665" s="3" t="s">
        <v>1048</v>
      </c>
      <c r="E665" s="3">
        <v>1000</v>
      </c>
      <c r="F665" s="3">
        <v>310</v>
      </c>
      <c r="G665" s="3">
        <v>62</v>
      </c>
      <c r="H665" s="3">
        <v>1966</v>
      </c>
      <c r="I665" s="3" t="s">
        <v>1299</v>
      </c>
      <c r="J665" s="4">
        <v>2015</v>
      </c>
      <c r="K665" s="7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</row>
    <row r="666" spans="1:245" ht="15" customHeight="1">
      <c r="A666" s="6">
        <v>12</v>
      </c>
      <c r="B666" s="8" t="s">
        <v>1053</v>
      </c>
      <c r="C666" s="3">
        <v>2049</v>
      </c>
      <c r="D666" s="3" t="s">
        <v>1054</v>
      </c>
      <c r="E666" s="3">
        <v>1000</v>
      </c>
      <c r="F666" s="3">
        <v>310</v>
      </c>
      <c r="G666" s="3">
        <v>62</v>
      </c>
      <c r="H666" s="3">
        <v>1966</v>
      </c>
      <c r="I666" s="3" t="s">
        <v>1299</v>
      </c>
      <c r="J666" s="4">
        <v>2015</v>
      </c>
      <c r="K666" s="7" t="s">
        <v>619</v>
      </c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</row>
    <row r="667" spans="1:245" ht="15" customHeight="1" hidden="1">
      <c r="A667" s="6">
        <v>13</v>
      </c>
      <c r="B667" s="8" t="s">
        <v>1055</v>
      </c>
      <c r="C667" s="3">
        <v>3291</v>
      </c>
      <c r="D667" s="3">
        <v>6207</v>
      </c>
      <c r="E667" s="3">
        <v>1000</v>
      </c>
      <c r="F667" s="3">
        <v>310</v>
      </c>
      <c r="G667" s="3">
        <v>62</v>
      </c>
      <c r="H667" s="3">
        <v>1966</v>
      </c>
      <c r="I667" s="3" t="s">
        <v>1299</v>
      </c>
      <c r="J667" s="4">
        <v>2017</v>
      </c>
      <c r="K667" s="7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</row>
    <row r="668" spans="1:245" ht="15" customHeight="1" hidden="1">
      <c r="A668" s="6">
        <v>14</v>
      </c>
      <c r="B668" s="8" t="s">
        <v>1059</v>
      </c>
      <c r="C668" s="3">
        <v>2340</v>
      </c>
      <c r="D668" s="3" t="s">
        <v>1060</v>
      </c>
      <c r="E668" s="3">
        <v>1000</v>
      </c>
      <c r="F668" s="3">
        <v>310</v>
      </c>
      <c r="G668" s="3">
        <v>62</v>
      </c>
      <c r="H668" s="3">
        <v>1966</v>
      </c>
      <c r="I668" s="3" t="s">
        <v>1299</v>
      </c>
      <c r="J668" s="4">
        <v>2014</v>
      </c>
      <c r="K668" s="7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</row>
    <row r="669" spans="1:245" ht="15" customHeight="1" hidden="1">
      <c r="A669" s="6">
        <v>15</v>
      </c>
      <c r="B669" s="8" t="s">
        <v>1062</v>
      </c>
      <c r="C669" s="3">
        <v>2036</v>
      </c>
      <c r="D669" s="3">
        <v>3852</v>
      </c>
      <c r="E669" s="3">
        <v>1000</v>
      </c>
      <c r="F669" s="3">
        <v>310</v>
      </c>
      <c r="G669" s="3">
        <v>62</v>
      </c>
      <c r="H669" s="3">
        <v>1966</v>
      </c>
      <c r="I669" s="3" t="s">
        <v>1299</v>
      </c>
      <c r="J669" s="4">
        <v>2012</v>
      </c>
      <c r="K669" s="7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</row>
    <row r="670" spans="1:245" ht="15" customHeight="1" hidden="1">
      <c r="A670" s="6">
        <v>16</v>
      </c>
      <c r="B670" s="8" t="s">
        <v>1088</v>
      </c>
      <c r="C670" s="16" t="s">
        <v>1089</v>
      </c>
      <c r="D670" s="3">
        <v>153834</v>
      </c>
      <c r="E670" s="3">
        <v>1000</v>
      </c>
      <c r="F670" s="3">
        <v>310</v>
      </c>
      <c r="G670" s="3">
        <v>62</v>
      </c>
      <c r="H670" s="3">
        <v>2007</v>
      </c>
      <c r="I670" s="3" t="s">
        <v>1299</v>
      </c>
      <c r="J670" s="4">
        <v>2008</v>
      </c>
      <c r="K670" s="7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</row>
    <row r="671" spans="1:245" ht="15" customHeight="1" hidden="1">
      <c r="A671" s="6">
        <v>17</v>
      </c>
      <c r="B671" s="8" t="s">
        <v>1090</v>
      </c>
      <c r="C671" s="3">
        <v>9104</v>
      </c>
      <c r="D671" s="3" t="s">
        <v>1091</v>
      </c>
      <c r="E671" s="3">
        <v>1000</v>
      </c>
      <c r="F671" s="3">
        <v>310</v>
      </c>
      <c r="G671" s="3">
        <v>62</v>
      </c>
      <c r="H671" s="3">
        <v>1972</v>
      </c>
      <c r="I671" s="3" t="s">
        <v>1299</v>
      </c>
      <c r="J671" s="4">
        <v>2008</v>
      </c>
      <c r="K671" s="7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</row>
    <row r="672" spans="1:245" ht="15" customHeight="1" hidden="1">
      <c r="A672" s="6">
        <v>18</v>
      </c>
      <c r="B672" s="8" t="s">
        <v>1092</v>
      </c>
      <c r="C672" s="3">
        <v>8728</v>
      </c>
      <c r="D672" s="3" t="s">
        <v>1093</v>
      </c>
      <c r="E672" s="3">
        <v>1000</v>
      </c>
      <c r="F672" s="3">
        <v>310</v>
      </c>
      <c r="G672" s="3">
        <v>62</v>
      </c>
      <c r="H672" s="3">
        <v>1972</v>
      </c>
      <c r="I672" s="3" t="s">
        <v>1299</v>
      </c>
      <c r="J672" s="4">
        <v>2008</v>
      </c>
      <c r="K672" s="7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</row>
    <row r="673" spans="1:245" ht="15" customHeight="1" hidden="1">
      <c r="A673" s="6">
        <v>19</v>
      </c>
      <c r="B673" s="8" t="s">
        <v>1094</v>
      </c>
      <c r="C673" s="3">
        <v>12660</v>
      </c>
      <c r="D673" s="3" t="s">
        <v>1095</v>
      </c>
      <c r="E673" s="3">
        <v>1000</v>
      </c>
      <c r="F673" s="3">
        <v>310</v>
      </c>
      <c r="G673" s="3">
        <v>62</v>
      </c>
      <c r="H673" s="3">
        <v>1974</v>
      </c>
      <c r="I673" s="3" t="s">
        <v>1299</v>
      </c>
      <c r="J673" s="4">
        <v>2010</v>
      </c>
      <c r="K673" s="7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</row>
    <row r="674" spans="1:245" ht="15" customHeight="1" hidden="1">
      <c r="A674" s="6">
        <v>20</v>
      </c>
      <c r="B674" s="8" t="s">
        <v>1096</v>
      </c>
      <c r="C674" s="3">
        <v>10657</v>
      </c>
      <c r="D674" s="3" t="s">
        <v>1097</v>
      </c>
      <c r="E674" s="3">
        <v>1000</v>
      </c>
      <c r="F674" s="3">
        <v>310</v>
      </c>
      <c r="G674" s="3">
        <v>62</v>
      </c>
      <c r="H674" s="3">
        <v>1974</v>
      </c>
      <c r="I674" s="3" t="s">
        <v>1299</v>
      </c>
      <c r="J674" s="4">
        <v>2010</v>
      </c>
      <c r="K674" s="7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</row>
    <row r="675" spans="1:245" ht="15" customHeight="1" hidden="1">
      <c r="A675" s="6">
        <v>21</v>
      </c>
      <c r="B675" s="8" t="s">
        <v>1098</v>
      </c>
      <c r="C675" s="3">
        <v>10918</v>
      </c>
      <c r="D675" s="3" t="s">
        <v>1099</v>
      </c>
      <c r="E675" s="3">
        <v>1000</v>
      </c>
      <c r="F675" s="3">
        <v>310</v>
      </c>
      <c r="G675" s="3">
        <v>62</v>
      </c>
      <c r="H675" s="3">
        <v>1974</v>
      </c>
      <c r="I675" s="3" t="s">
        <v>1299</v>
      </c>
      <c r="J675" s="4">
        <v>2010</v>
      </c>
      <c r="K675" s="7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</row>
    <row r="676" spans="1:245" ht="15" customHeight="1" hidden="1">
      <c r="A676" s="6">
        <v>22</v>
      </c>
      <c r="B676" s="8" t="s">
        <v>1100</v>
      </c>
      <c r="C676" s="3">
        <v>9618</v>
      </c>
      <c r="D676" s="3" t="s">
        <v>1101</v>
      </c>
      <c r="E676" s="3">
        <v>1000</v>
      </c>
      <c r="F676" s="3">
        <v>310</v>
      </c>
      <c r="G676" s="3">
        <v>62</v>
      </c>
      <c r="H676" s="3">
        <v>1974</v>
      </c>
      <c r="I676" s="3" t="s">
        <v>1299</v>
      </c>
      <c r="J676" s="4">
        <v>2010</v>
      </c>
      <c r="K676" s="7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</row>
    <row r="677" spans="1:245" ht="15" customHeight="1" hidden="1">
      <c r="A677" s="6">
        <v>23</v>
      </c>
      <c r="B677" s="8" t="s">
        <v>1102</v>
      </c>
      <c r="C677" s="3">
        <v>9341</v>
      </c>
      <c r="D677" s="3" t="s">
        <v>1103</v>
      </c>
      <c r="E677" s="3">
        <v>1000</v>
      </c>
      <c r="F677" s="3">
        <v>310</v>
      </c>
      <c r="G677" s="3">
        <v>62</v>
      </c>
      <c r="H677" s="3">
        <v>1975</v>
      </c>
      <c r="I677" s="3" t="s">
        <v>1299</v>
      </c>
      <c r="J677" s="4">
        <v>2011</v>
      </c>
      <c r="K677" s="7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</row>
    <row r="678" spans="1:245" ht="15" customHeight="1" hidden="1">
      <c r="A678" s="6">
        <v>24</v>
      </c>
      <c r="B678" s="8" t="s">
        <v>1111</v>
      </c>
      <c r="C678" s="3">
        <v>5719</v>
      </c>
      <c r="D678" s="3" t="s">
        <v>1112</v>
      </c>
      <c r="E678" s="3">
        <v>1000</v>
      </c>
      <c r="F678" s="3">
        <v>310</v>
      </c>
      <c r="G678" s="3">
        <v>62</v>
      </c>
      <c r="H678" s="3">
        <v>1971</v>
      </c>
      <c r="I678" s="3" t="s">
        <v>1299</v>
      </c>
      <c r="J678" s="4">
        <v>2019</v>
      </c>
      <c r="K678" s="7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</row>
    <row r="679" spans="1:12" s="11" customFormat="1" ht="15" customHeight="1" hidden="1">
      <c r="A679" s="6">
        <v>25</v>
      </c>
      <c r="B679" s="8" t="s">
        <v>1113</v>
      </c>
      <c r="C679" s="3">
        <v>6386</v>
      </c>
      <c r="D679" s="3" t="s">
        <v>1112</v>
      </c>
      <c r="E679" s="3">
        <v>1000</v>
      </c>
      <c r="F679" s="3">
        <v>310</v>
      </c>
      <c r="G679" s="3">
        <v>62</v>
      </c>
      <c r="H679" s="3">
        <v>1971</v>
      </c>
      <c r="I679" s="3" t="s">
        <v>1299</v>
      </c>
      <c r="J679" s="4">
        <v>2019</v>
      </c>
      <c r="K679" s="7"/>
      <c r="L679" s="35"/>
    </row>
    <row r="680" spans="1:12" s="11" customFormat="1" ht="15" customHeight="1" hidden="1">
      <c r="A680" s="6">
        <v>26</v>
      </c>
      <c r="B680" s="8" t="s">
        <v>1126</v>
      </c>
      <c r="C680" s="3">
        <v>13670</v>
      </c>
      <c r="D680" s="3" t="s">
        <v>1127</v>
      </c>
      <c r="E680" s="3">
        <v>1000</v>
      </c>
      <c r="F680" s="3">
        <v>310</v>
      </c>
      <c r="G680" s="3">
        <v>62</v>
      </c>
      <c r="H680" s="3">
        <v>1975</v>
      </c>
      <c r="I680" s="3" t="s">
        <v>1299</v>
      </c>
      <c r="J680" s="4">
        <v>2011</v>
      </c>
      <c r="K680" s="7"/>
      <c r="L680" s="35"/>
    </row>
    <row r="681" spans="1:12" s="11" customFormat="1" ht="15" customHeight="1" hidden="1">
      <c r="A681" s="6">
        <v>27</v>
      </c>
      <c r="B681" s="8" t="s">
        <v>1128</v>
      </c>
      <c r="C681" s="3">
        <v>13678</v>
      </c>
      <c r="D681" s="3" t="s">
        <v>1127</v>
      </c>
      <c r="E681" s="3">
        <v>1000</v>
      </c>
      <c r="F681" s="3">
        <v>310</v>
      </c>
      <c r="G681" s="3">
        <v>62</v>
      </c>
      <c r="H681" s="3">
        <v>1975</v>
      </c>
      <c r="I681" s="3" t="s">
        <v>1299</v>
      </c>
      <c r="J681" s="4">
        <v>2011</v>
      </c>
      <c r="K681" s="7"/>
      <c r="L681" s="35"/>
    </row>
    <row r="682" spans="1:12" s="11" customFormat="1" ht="15" customHeight="1" hidden="1">
      <c r="A682" s="6">
        <v>28</v>
      </c>
      <c r="B682" s="8" t="s">
        <v>1129</v>
      </c>
      <c r="C682" s="3">
        <v>14339</v>
      </c>
      <c r="D682" s="3" t="s">
        <v>1130</v>
      </c>
      <c r="E682" s="3">
        <v>1000</v>
      </c>
      <c r="F682" s="3">
        <v>310</v>
      </c>
      <c r="G682" s="3">
        <v>62</v>
      </c>
      <c r="H682" s="3">
        <v>1975</v>
      </c>
      <c r="I682" s="3" t="s">
        <v>1299</v>
      </c>
      <c r="J682" s="4">
        <v>2011</v>
      </c>
      <c r="K682" s="7"/>
      <c r="L682" s="35"/>
    </row>
    <row r="683" spans="1:12" s="11" customFormat="1" ht="15" customHeight="1" hidden="1">
      <c r="A683" s="6">
        <v>29</v>
      </c>
      <c r="B683" s="8" t="s">
        <v>1131</v>
      </c>
      <c r="C683" s="3">
        <v>14403</v>
      </c>
      <c r="D683" s="3" t="s">
        <v>1130</v>
      </c>
      <c r="E683" s="3">
        <v>1000</v>
      </c>
      <c r="F683" s="3">
        <v>310</v>
      </c>
      <c r="G683" s="3">
        <v>62</v>
      </c>
      <c r="H683" s="3">
        <v>1975</v>
      </c>
      <c r="I683" s="3" t="s">
        <v>1299</v>
      </c>
      <c r="J683" s="4">
        <v>2011</v>
      </c>
      <c r="K683" s="7"/>
      <c r="L683" s="35"/>
    </row>
    <row r="684" spans="1:12" s="11" customFormat="1" ht="15" customHeight="1" hidden="1">
      <c r="A684" s="6">
        <v>30</v>
      </c>
      <c r="B684" s="8" t="s">
        <v>1132</v>
      </c>
      <c r="C684" s="3">
        <v>13661</v>
      </c>
      <c r="D684" s="3" t="s">
        <v>1133</v>
      </c>
      <c r="E684" s="3">
        <v>1000</v>
      </c>
      <c r="F684" s="3">
        <v>310</v>
      </c>
      <c r="G684" s="3">
        <v>62</v>
      </c>
      <c r="H684" s="3">
        <v>1975</v>
      </c>
      <c r="I684" s="3" t="s">
        <v>1299</v>
      </c>
      <c r="J684" s="4">
        <v>2011</v>
      </c>
      <c r="K684" s="7"/>
      <c r="L684" s="35"/>
    </row>
    <row r="685" spans="1:12" s="11" customFormat="1" ht="15" customHeight="1" hidden="1">
      <c r="A685" s="6">
        <v>31</v>
      </c>
      <c r="B685" s="8" t="s">
        <v>1134</v>
      </c>
      <c r="C685" s="3">
        <v>13654</v>
      </c>
      <c r="D685" s="3" t="s">
        <v>1133</v>
      </c>
      <c r="E685" s="3">
        <v>1000</v>
      </c>
      <c r="F685" s="3">
        <v>310</v>
      </c>
      <c r="G685" s="3">
        <v>62</v>
      </c>
      <c r="H685" s="3">
        <v>1975</v>
      </c>
      <c r="I685" s="3" t="s">
        <v>1299</v>
      </c>
      <c r="J685" s="4">
        <v>2011</v>
      </c>
      <c r="K685" s="7"/>
      <c r="L685" s="35"/>
    </row>
    <row r="686" spans="1:12" s="11" customFormat="1" ht="15" customHeight="1" hidden="1">
      <c r="A686" s="6">
        <v>32</v>
      </c>
      <c r="B686" s="8" t="s">
        <v>1137</v>
      </c>
      <c r="C686" s="3">
        <v>14343</v>
      </c>
      <c r="D686" s="3" t="s">
        <v>1136</v>
      </c>
      <c r="E686" s="3">
        <v>1000</v>
      </c>
      <c r="F686" s="3">
        <v>310</v>
      </c>
      <c r="G686" s="3">
        <v>62</v>
      </c>
      <c r="H686" s="3">
        <v>1975</v>
      </c>
      <c r="I686" s="3" t="s">
        <v>1299</v>
      </c>
      <c r="J686" s="4">
        <v>2011</v>
      </c>
      <c r="K686" s="7"/>
      <c r="L686" s="35"/>
    </row>
    <row r="687" spans="1:12" s="11" customFormat="1" ht="15" customHeight="1" hidden="1">
      <c r="A687" s="6">
        <v>33</v>
      </c>
      <c r="B687" s="8" t="s">
        <v>1140</v>
      </c>
      <c r="C687" s="3">
        <v>14300</v>
      </c>
      <c r="D687" s="3" t="s">
        <v>1139</v>
      </c>
      <c r="E687" s="3">
        <v>1000</v>
      </c>
      <c r="F687" s="3">
        <v>310</v>
      </c>
      <c r="G687" s="3">
        <v>62</v>
      </c>
      <c r="H687" s="3">
        <v>1975</v>
      </c>
      <c r="I687" s="3" t="s">
        <v>1299</v>
      </c>
      <c r="J687" s="4">
        <v>2011</v>
      </c>
      <c r="K687" s="7"/>
      <c r="L687" s="35"/>
    </row>
    <row r="688" spans="1:12" s="11" customFormat="1" ht="15" customHeight="1" hidden="1">
      <c r="A688" s="6">
        <v>34</v>
      </c>
      <c r="B688" s="8" t="s">
        <v>1143</v>
      </c>
      <c r="C688" s="3">
        <v>14350</v>
      </c>
      <c r="D688" s="3" t="s">
        <v>1142</v>
      </c>
      <c r="E688" s="3">
        <v>1000</v>
      </c>
      <c r="F688" s="3">
        <v>310</v>
      </c>
      <c r="G688" s="3">
        <v>62</v>
      </c>
      <c r="H688" s="3">
        <v>1975</v>
      </c>
      <c r="I688" s="3" t="s">
        <v>1299</v>
      </c>
      <c r="J688" s="4">
        <v>2011</v>
      </c>
      <c r="K688" s="7"/>
      <c r="L688" s="35"/>
    </row>
    <row r="689" spans="1:12" s="11" customFormat="1" ht="15" customHeight="1" hidden="1">
      <c r="A689" s="6">
        <v>35</v>
      </c>
      <c r="B689" s="8" t="s">
        <v>1144</v>
      </c>
      <c r="C689" s="3">
        <v>15069</v>
      </c>
      <c r="D689" s="3" t="s">
        <v>1145</v>
      </c>
      <c r="E689" s="3">
        <v>1000</v>
      </c>
      <c r="F689" s="3">
        <v>310</v>
      </c>
      <c r="G689" s="3">
        <v>62</v>
      </c>
      <c r="H689" s="3">
        <v>1976</v>
      </c>
      <c r="I689" s="3" t="s">
        <v>1299</v>
      </c>
      <c r="J689" s="4">
        <v>2012</v>
      </c>
      <c r="K689" s="7"/>
      <c r="L689" s="35"/>
    </row>
    <row r="690" spans="1:12" s="11" customFormat="1" ht="15" customHeight="1" hidden="1">
      <c r="A690" s="6">
        <v>36</v>
      </c>
      <c r="B690" s="8" t="s">
        <v>1147</v>
      </c>
      <c r="C690" s="3">
        <v>14144</v>
      </c>
      <c r="D690" s="3" t="s">
        <v>1148</v>
      </c>
      <c r="E690" s="3">
        <v>1000</v>
      </c>
      <c r="F690" s="3">
        <v>310</v>
      </c>
      <c r="G690" s="3">
        <v>62</v>
      </c>
      <c r="H690" s="3">
        <v>1976</v>
      </c>
      <c r="I690" s="3" t="s">
        <v>1299</v>
      </c>
      <c r="J690" s="4">
        <v>2012</v>
      </c>
      <c r="K690" s="7"/>
      <c r="L690" s="35"/>
    </row>
    <row r="691" spans="1:12" s="11" customFormat="1" ht="15" customHeight="1" hidden="1">
      <c r="A691" s="6">
        <v>37</v>
      </c>
      <c r="B691" s="8" t="s">
        <v>1158</v>
      </c>
      <c r="C691" s="3">
        <v>1499228</v>
      </c>
      <c r="D691" s="3">
        <v>138729</v>
      </c>
      <c r="E691" s="3">
        <v>1000</v>
      </c>
      <c r="F691" s="3">
        <v>310</v>
      </c>
      <c r="G691" s="3">
        <v>62</v>
      </c>
      <c r="H691" s="3">
        <v>1988</v>
      </c>
      <c r="I691" s="3" t="s">
        <v>1299</v>
      </c>
      <c r="J691" s="4">
        <v>2009</v>
      </c>
      <c r="K691" s="7"/>
      <c r="L691" s="35"/>
    </row>
    <row r="692" spans="1:12" s="11" customFormat="1" ht="15" customHeight="1" hidden="1">
      <c r="A692" s="6">
        <v>1</v>
      </c>
      <c r="B692" s="8" t="s">
        <v>1025</v>
      </c>
      <c r="C692" s="3">
        <v>1177</v>
      </c>
      <c r="D692" s="3" t="s">
        <v>1024</v>
      </c>
      <c r="E692" s="3">
        <v>1000</v>
      </c>
      <c r="F692" s="3">
        <v>310</v>
      </c>
      <c r="G692" s="3">
        <v>62</v>
      </c>
      <c r="H692" s="3">
        <v>1964</v>
      </c>
      <c r="I692" s="3" t="s">
        <v>1299</v>
      </c>
      <c r="J692" s="4">
        <v>2012</v>
      </c>
      <c r="K692" s="7"/>
      <c r="L692" s="35"/>
    </row>
    <row r="693" spans="1:12" s="11" customFormat="1" ht="15" customHeight="1" hidden="1">
      <c r="A693" s="6">
        <v>2</v>
      </c>
      <c r="B693" s="8" t="s">
        <v>1026</v>
      </c>
      <c r="C693" s="3">
        <v>2052</v>
      </c>
      <c r="D693" s="3" t="s">
        <v>1027</v>
      </c>
      <c r="E693" s="3">
        <v>1000</v>
      </c>
      <c r="F693" s="3">
        <v>310</v>
      </c>
      <c r="G693" s="3">
        <v>62</v>
      </c>
      <c r="H693" s="3">
        <v>1966</v>
      </c>
      <c r="I693" s="3" t="s">
        <v>1299</v>
      </c>
      <c r="J693" s="4">
        <v>2012</v>
      </c>
      <c r="K693" s="7"/>
      <c r="L693" s="35"/>
    </row>
    <row r="694" spans="1:12" s="11" customFormat="1" ht="15" customHeight="1" hidden="1">
      <c r="A694" s="6">
        <v>3</v>
      </c>
      <c r="B694" s="8" t="s">
        <v>1029</v>
      </c>
      <c r="C694" s="3">
        <v>2084</v>
      </c>
      <c r="D694" s="3" t="s">
        <v>1030</v>
      </c>
      <c r="E694" s="3">
        <v>1000</v>
      </c>
      <c r="F694" s="3">
        <v>310</v>
      </c>
      <c r="G694" s="3">
        <v>62</v>
      </c>
      <c r="H694" s="3">
        <v>1966</v>
      </c>
      <c r="I694" s="3" t="s">
        <v>1299</v>
      </c>
      <c r="J694" s="4">
        <v>2018</v>
      </c>
      <c r="K694" s="7"/>
      <c r="L694" s="35"/>
    </row>
    <row r="695" spans="1:12" s="11" customFormat="1" ht="15" customHeight="1" hidden="1">
      <c r="A695" s="6">
        <v>4</v>
      </c>
      <c r="B695" s="8" t="s">
        <v>1032</v>
      </c>
      <c r="C695" s="3">
        <v>1174</v>
      </c>
      <c r="D695" s="3" t="s">
        <v>1033</v>
      </c>
      <c r="E695" s="3">
        <v>1000</v>
      </c>
      <c r="F695" s="3">
        <v>310</v>
      </c>
      <c r="G695" s="3">
        <v>62</v>
      </c>
      <c r="H695" s="3">
        <v>1966</v>
      </c>
      <c r="I695" s="3" t="s">
        <v>1299</v>
      </c>
      <c r="J695" s="4">
        <v>2018</v>
      </c>
      <c r="K695" s="7"/>
      <c r="L695" s="35"/>
    </row>
    <row r="696" spans="1:12" s="11" customFormat="1" ht="15" customHeight="1" hidden="1">
      <c r="A696" s="6">
        <v>5</v>
      </c>
      <c r="B696" s="8" t="s">
        <v>1034</v>
      </c>
      <c r="C696" s="3">
        <v>2331</v>
      </c>
      <c r="D696" s="3" t="s">
        <v>1033</v>
      </c>
      <c r="E696" s="3">
        <v>1000</v>
      </c>
      <c r="F696" s="3">
        <v>310</v>
      </c>
      <c r="G696" s="3">
        <v>62</v>
      </c>
      <c r="H696" s="3">
        <v>1966</v>
      </c>
      <c r="I696" s="3" t="s">
        <v>1299</v>
      </c>
      <c r="J696" s="4">
        <v>2018</v>
      </c>
      <c r="K696" s="7"/>
      <c r="L696" s="35"/>
    </row>
    <row r="697" spans="1:12" s="11" customFormat="1" ht="15" customHeight="1" hidden="1">
      <c r="A697" s="6">
        <v>6</v>
      </c>
      <c r="B697" s="8" t="s">
        <v>1036</v>
      </c>
      <c r="C697" s="3">
        <v>2060</v>
      </c>
      <c r="D697" s="3">
        <v>4626</v>
      </c>
      <c r="E697" s="3">
        <v>1000</v>
      </c>
      <c r="F697" s="3">
        <v>310</v>
      </c>
      <c r="G697" s="3">
        <v>62</v>
      </c>
      <c r="H697" s="3">
        <v>1966</v>
      </c>
      <c r="I697" s="3" t="s">
        <v>1299</v>
      </c>
      <c r="J697" s="4">
        <v>2016</v>
      </c>
      <c r="K697" s="7"/>
      <c r="L697" s="35"/>
    </row>
    <row r="698" spans="1:12" s="11" customFormat="1" ht="15" customHeight="1" hidden="1">
      <c r="A698" s="6">
        <v>7</v>
      </c>
      <c r="B698" s="8" t="s">
        <v>1040</v>
      </c>
      <c r="C698" s="3">
        <v>2083</v>
      </c>
      <c r="D698" s="3">
        <v>6787</v>
      </c>
      <c r="E698" s="3">
        <v>1000</v>
      </c>
      <c r="F698" s="3">
        <v>310</v>
      </c>
      <c r="G698" s="3">
        <v>62</v>
      </c>
      <c r="H698" s="3">
        <v>1966</v>
      </c>
      <c r="I698" s="3" t="s">
        <v>1299</v>
      </c>
      <c r="J698" s="4">
        <v>2014</v>
      </c>
      <c r="K698" s="7"/>
      <c r="L698" s="35"/>
    </row>
    <row r="699" spans="1:12" s="11" customFormat="1" ht="15" customHeight="1" hidden="1">
      <c r="A699" s="6">
        <v>8</v>
      </c>
      <c r="B699" s="8" t="s">
        <v>1041</v>
      </c>
      <c r="C699" s="3">
        <v>1148</v>
      </c>
      <c r="D699" s="3">
        <v>6787</v>
      </c>
      <c r="E699" s="3">
        <v>1000</v>
      </c>
      <c r="F699" s="3">
        <v>310</v>
      </c>
      <c r="G699" s="3">
        <v>62</v>
      </c>
      <c r="H699" s="3">
        <v>1966</v>
      </c>
      <c r="I699" s="3" t="s">
        <v>1299</v>
      </c>
      <c r="J699" s="4">
        <v>2012</v>
      </c>
      <c r="K699" s="7"/>
      <c r="L699" s="35"/>
    </row>
    <row r="700" spans="1:12" s="11" customFormat="1" ht="15" customHeight="1" hidden="1">
      <c r="A700" s="6">
        <v>9</v>
      </c>
      <c r="B700" s="8" t="s">
        <v>1042</v>
      </c>
      <c r="C700" s="3">
        <v>3289</v>
      </c>
      <c r="D700" s="3">
        <v>6847</v>
      </c>
      <c r="E700" s="3">
        <v>1000</v>
      </c>
      <c r="F700" s="3">
        <v>310</v>
      </c>
      <c r="G700" s="3">
        <v>62</v>
      </c>
      <c r="H700" s="3">
        <v>1967</v>
      </c>
      <c r="I700" s="3" t="s">
        <v>1299</v>
      </c>
      <c r="J700" s="4">
        <v>2015</v>
      </c>
      <c r="K700" s="7"/>
      <c r="L700" s="35"/>
    </row>
    <row r="701" spans="1:12" s="11" customFormat="1" ht="15" customHeight="1" hidden="1">
      <c r="A701" s="6">
        <v>10</v>
      </c>
      <c r="B701" s="8" t="s">
        <v>1046</v>
      </c>
      <c r="C701" s="3">
        <v>20374</v>
      </c>
      <c r="D701" s="3" t="s">
        <v>1045</v>
      </c>
      <c r="E701" s="3">
        <v>1000</v>
      </c>
      <c r="F701" s="3">
        <v>310</v>
      </c>
      <c r="G701" s="3">
        <v>62</v>
      </c>
      <c r="H701" s="3">
        <v>1966</v>
      </c>
      <c r="I701" s="3" t="s">
        <v>1299</v>
      </c>
      <c r="J701" s="4">
        <v>2014</v>
      </c>
      <c r="K701" s="7"/>
      <c r="L701" s="35"/>
    </row>
    <row r="702" spans="1:12" s="11" customFormat="1" ht="15" customHeight="1" hidden="1">
      <c r="A702" s="6">
        <v>11</v>
      </c>
      <c r="B702" s="8" t="s">
        <v>1049</v>
      </c>
      <c r="C702" s="3">
        <v>2048</v>
      </c>
      <c r="D702" s="3" t="s">
        <v>1048</v>
      </c>
      <c r="E702" s="3">
        <v>1000</v>
      </c>
      <c r="F702" s="3">
        <v>310</v>
      </c>
      <c r="G702" s="3">
        <v>62</v>
      </c>
      <c r="H702" s="3">
        <v>1966</v>
      </c>
      <c r="I702" s="3" t="s">
        <v>1299</v>
      </c>
      <c r="J702" s="4">
        <v>2013</v>
      </c>
      <c r="K702" s="7"/>
      <c r="L702" s="35"/>
    </row>
    <row r="703" spans="1:12" s="11" customFormat="1" ht="15" customHeight="1" hidden="1">
      <c r="A703" s="6">
        <v>12</v>
      </c>
      <c r="B703" s="8" t="s">
        <v>1050</v>
      </c>
      <c r="C703" s="3">
        <v>2047</v>
      </c>
      <c r="D703" s="3" t="s">
        <v>1051</v>
      </c>
      <c r="E703" s="3">
        <v>1000</v>
      </c>
      <c r="F703" s="3">
        <v>310</v>
      </c>
      <c r="G703" s="3">
        <v>62</v>
      </c>
      <c r="H703" s="3">
        <v>1965</v>
      </c>
      <c r="I703" s="3" t="s">
        <v>1299</v>
      </c>
      <c r="J703" s="4">
        <v>2013</v>
      </c>
      <c r="K703" s="7"/>
      <c r="L703" s="35"/>
    </row>
    <row r="704" spans="1:12" s="11" customFormat="1" ht="15" customHeight="1">
      <c r="A704" s="6">
        <v>13</v>
      </c>
      <c r="B704" s="8" t="s">
        <v>1052</v>
      </c>
      <c r="C704" s="3">
        <v>2086</v>
      </c>
      <c r="D704" s="3" t="s">
        <v>1051</v>
      </c>
      <c r="E704" s="3">
        <v>1000</v>
      </c>
      <c r="F704" s="3">
        <v>310</v>
      </c>
      <c r="G704" s="3">
        <v>62</v>
      </c>
      <c r="H704" s="3">
        <v>1965</v>
      </c>
      <c r="I704" s="3" t="s">
        <v>1299</v>
      </c>
      <c r="J704" s="4">
        <v>2014</v>
      </c>
      <c r="K704" s="7" t="s">
        <v>619</v>
      </c>
      <c r="L704" s="35"/>
    </row>
    <row r="705" spans="1:12" s="11" customFormat="1" ht="15" customHeight="1" hidden="1">
      <c r="A705" s="6">
        <v>14</v>
      </c>
      <c r="B705" s="8" t="s">
        <v>1058</v>
      </c>
      <c r="C705" s="3">
        <v>2068</v>
      </c>
      <c r="D705" s="3" t="s">
        <v>1057</v>
      </c>
      <c r="E705" s="3">
        <v>1000</v>
      </c>
      <c r="F705" s="3">
        <v>310</v>
      </c>
      <c r="G705" s="3">
        <v>62</v>
      </c>
      <c r="H705" s="3">
        <v>1966</v>
      </c>
      <c r="I705" s="3" t="s">
        <v>1299</v>
      </c>
      <c r="J705" s="4">
        <v>2014</v>
      </c>
      <c r="K705" s="7"/>
      <c r="L705" s="35"/>
    </row>
    <row r="706" spans="1:12" s="11" customFormat="1" ht="15" customHeight="1" hidden="1">
      <c r="A706" s="6">
        <v>15</v>
      </c>
      <c r="B706" s="8" t="s">
        <v>1061</v>
      </c>
      <c r="C706" s="3">
        <v>3304</v>
      </c>
      <c r="D706" s="3" t="s">
        <v>1060</v>
      </c>
      <c r="E706" s="3">
        <v>1000</v>
      </c>
      <c r="F706" s="3">
        <v>310</v>
      </c>
      <c r="G706" s="3">
        <v>62</v>
      </c>
      <c r="H706" s="3">
        <v>1966</v>
      </c>
      <c r="I706" s="3" t="s">
        <v>1299</v>
      </c>
      <c r="J706" s="4">
        <v>2014</v>
      </c>
      <c r="K706" s="7"/>
      <c r="L706" s="35"/>
    </row>
    <row r="707" spans="1:12" s="11" customFormat="1" ht="15" customHeight="1" hidden="1">
      <c r="A707" s="6">
        <v>16</v>
      </c>
      <c r="B707" s="8" t="s">
        <v>1135</v>
      </c>
      <c r="C707" s="3">
        <v>14770</v>
      </c>
      <c r="D707" s="3" t="s">
        <v>1136</v>
      </c>
      <c r="E707" s="3">
        <v>1000</v>
      </c>
      <c r="F707" s="3">
        <v>310</v>
      </c>
      <c r="G707" s="3">
        <v>62</v>
      </c>
      <c r="H707" s="3">
        <v>1975</v>
      </c>
      <c r="I707" s="3" t="s">
        <v>1299</v>
      </c>
      <c r="J707" s="4">
        <v>2011</v>
      </c>
      <c r="K707" s="7"/>
      <c r="L707" s="35"/>
    </row>
    <row r="708" spans="1:12" s="11" customFormat="1" ht="15" customHeight="1" hidden="1">
      <c r="A708" s="6">
        <v>17</v>
      </c>
      <c r="B708" s="8" t="s">
        <v>1138</v>
      </c>
      <c r="C708" s="3">
        <v>14301</v>
      </c>
      <c r="D708" s="3" t="s">
        <v>1139</v>
      </c>
      <c r="E708" s="3">
        <v>1000</v>
      </c>
      <c r="F708" s="3">
        <v>310</v>
      </c>
      <c r="G708" s="3">
        <v>62</v>
      </c>
      <c r="H708" s="3">
        <v>1975</v>
      </c>
      <c r="I708" s="3" t="s">
        <v>1299</v>
      </c>
      <c r="J708" s="4">
        <v>2014</v>
      </c>
      <c r="K708" s="7"/>
      <c r="L708" s="35"/>
    </row>
    <row r="709" spans="1:12" s="11" customFormat="1" ht="15" customHeight="1">
      <c r="A709" s="6">
        <v>18</v>
      </c>
      <c r="B709" s="8" t="s">
        <v>1141</v>
      </c>
      <c r="C709" s="3">
        <v>12704</v>
      </c>
      <c r="D709" s="3" t="s">
        <v>1142</v>
      </c>
      <c r="E709" s="3">
        <v>1000</v>
      </c>
      <c r="F709" s="3">
        <v>310</v>
      </c>
      <c r="G709" s="3">
        <v>62</v>
      </c>
      <c r="H709" s="3">
        <v>1975</v>
      </c>
      <c r="I709" s="3" t="s">
        <v>1299</v>
      </c>
      <c r="J709" s="4">
        <v>2011</v>
      </c>
      <c r="K709" s="7" t="s">
        <v>619</v>
      </c>
      <c r="L709" s="35"/>
    </row>
    <row r="710" spans="1:12" s="11" customFormat="1" ht="15" customHeight="1">
      <c r="A710" s="6">
        <v>19</v>
      </c>
      <c r="B710" s="8" t="s">
        <v>1146</v>
      </c>
      <c r="C710" s="3">
        <v>15578</v>
      </c>
      <c r="D710" s="3" t="s">
        <v>1145</v>
      </c>
      <c r="E710" s="3">
        <v>1000</v>
      </c>
      <c r="F710" s="3">
        <v>310</v>
      </c>
      <c r="G710" s="3">
        <v>62</v>
      </c>
      <c r="H710" s="3">
        <v>1976</v>
      </c>
      <c r="I710" s="3" t="s">
        <v>1299</v>
      </c>
      <c r="J710" s="4">
        <v>2012</v>
      </c>
      <c r="K710" s="7" t="s">
        <v>619</v>
      </c>
      <c r="L710" s="35"/>
    </row>
    <row r="711" spans="1:12" s="11" customFormat="1" ht="15" customHeight="1">
      <c r="A711" s="6">
        <v>20</v>
      </c>
      <c r="B711" s="8" t="s">
        <v>1149</v>
      </c>
      <c r="C711" s="3">
        <v>14136</v>
      </c>
      <c r="D711" s="3" t="s">
        <v>1148</v>
      </c>
      <c r="E711" s="3">
        <v>1000</v>
      </c>
      <c r="F711" s="3">
        <v>310</v>
      </c>
      <c r="G711" s="3">
        <v>62</v>
      </c>
      <c r="H711" s="3">
        <v>1976</v>
      </c>
      <c r="I711" s="3" t="s">
        <v>1299</v>
      </c>
      <c r="J711" s="4">
        <v>2012</v>
      </c>
      <c r="K711" s="7" t="s">
        <v>619</v>
      </c>
      <c r="L711" s="35"/>
    </row>
    <row r="712" spans="1:245" ht="16.5" customHeight="1">
      <c r="A712" s="220" t="s">
        <v>1177</v>
      </c>
      <c r="B712" s="221"/>
      <c r="C712" s="221"/>
      <c r="D712" s="221"/>
      <c r="E712" s="221"/>
      <c r="F712" s="221"/>
      <c r="G712" s="222"/>
      <c r="H712" s="3"/>
      <c r="I712" s="3"/>
      <c r="J712" s="4"/>
      <c r="K712" s="7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</row>
    <row r="713" spans="1:245" ht="15" customHeight="1" hidden="1">
      <c r="A713" s="6">
        <v>1</v>
      </c>
      <c r="B713" s="8" t="s">
        <v>1178</v>
      </c>
      <c r="C713" s="3">
        <v>2054</v>
      </c>
      <c r="D713" s="3" t="s">
        <v>1179</v>
      </c>
      <c r="E713" s="3">
        <v>1000</v>
      </c>
      <c r="F713" s="3">
        <v>310</v>
      </c>
      <c r="G713" s="3">
        <v>62</v>
      </c>
      <c r="H713" s="3">
        <v>1970</v>
      </c>
      <c r="I713" s="3" t="s">
        <v>1299</v>
      </c>
      <c r="J713" s="4">
        <v>2008</v>
      </c>
      <c r="K713" s="7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</row>
    <row r="714" spans="1:245" ht="15" customHeight="1">
      <c r="A714" s="6">
        <v>2</v>
      </c>
      <c r="B714" s="8" t="s">
        <v>1180</v>
      </c>
      <c r="C714" s="3">
        <v>2826</v>
      </c>
      <c r="D714" s="3" t="s">
        <v>1179</v>
      </c>
      <c r="E714" s="3">
        <v>1000</v>
      </c>
      <c r="F714" s="3">
        <v>310</v>
      </c>
      <c r="G714" s="3">
        <v>62</v>
      </c>
      <c r="H714" s="3">
        <v>1970</v>
      </c>
      <c r="I714" s="3" t="s">
        <v>1299</v>
      </c>
      <c r="J714" s="4">
        <v>2013</v>
      </c>
      <c r="K714" s="7" t="s">
        <v>619</v>
      </c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</row>
    <row r="715" spans="1:12" s="11" customFormat="1" ht="16.5" hidden="1">
      <c r="A715" s="220" t="s">
        <v>1191</v>
      </c>
      <c r="B715" s="221"/>
      <c r="C715" s="221"/>
      <c r="D715" s="221"/>
      <c r="E715" s="222"/>
      <c r="F715" s="3"/>
      <c r="G715" s="3"/>
      <c r="H715" s="3"/>
      <c r="I715" s="3"/>
      <c r="J715" s="4"/>
      <c r="K715" s="5"/>
      <c r="L715" s="35"/>
    </row>
    <row r="716" spans="1:12" s="11" customFormat="1" ht="15" customHeight="1" hidden="1">
      <c r="A716" s="6">
        <v>1</v>
      </c>
      <c r="B716" s="8" t="s">
        <v>1192</v>
      </c>
      <c r="C716" s="3"/>
      <c r="D716" s="3" t="s">
        <v>1193</v>
      </c>
      <c r="E716" s="3"/>
      <c r="F716" s="3">
        <v>125</v>
      </c>
      <c r="G716" s="3">
        <v>50</v>
      </c>
      <c r="H716" s="3"/>
      <c r="I716" s="3" t="s">
        <v>330</v>
      </c>
      <c r="J716" s="4"/>
      <c r="K716" s="7"/>
      <c r="L716" s="35"/>
    </row>
    <row r="717" spans="1:12" s="11" customFormat="1" ht="15" customHeight="1" hidden="1">
      <c r="A717" s="6">
        <v>2</v>
      </c>
      <c r="B717" s="8" t="s">
        <v>1194</v>
      </c>
      <c r="C717" s="3"/>
      <c r="D717" s="3" t="s">
        <v>1195</v>
      </c>
      <c r="E717" s="3"/>
      <c r="F717" s="3">
        <v>310</v>
      </c>
      <c r="G717" s="3">
        <v>62</v>
      </c>
      <c r="H717" s="3"/>
      <c r="I717" s="3" t="s">
        <v>330</v>
      </c>
      <c r="J717" s="4"/>
      <c r="K717" s="7"/>
      <c r="L717" s="35"/>
    </row>
    <row r="718" spans="1:12" s="11" customFormat="1" ht="15" customHeight="1" hidden="1">
      <c r="A718" s="6">
        <v>3</v>
      </c>
      <c r="B718" s="8" t="s">
        <v>1196</v>
      </c>
      <c r="C718" s="3"/>
      <c r="D718" s="3" t="s">
        <v>1197</v>
      </c>
      <c r="E718" s="3"/>
      <c r="F718" s="3">
        <v>125</v>
      </c>
      <c r="G718" s="3">
        <v>50</v>
      </c>
      <c r="H718" s="3">
        <v>324769</v>
      </c>
      <c r="I718" s="3" t="s">
        <v>330</v>
      </c>
      <c r="J718" s="4"/>
      <c r="K718" s="7"/>
      <c r="L718" s="35"/>
    </row>
    <row r="719" spans="1:12" s="11" customFormat="1" ht="15" customHeight="1" hidden="1">
      <c r="A719" s="6">
        <v>4</v>
      </c>
      <c r="B719" s="8" t="s">
        <v>1196</v>
      </c>
      <c r="C719" s="3"/>
      <c r="D719" s="3" t="s">
        <v>1198</v>
      </c>
      <c r="E719" s="3"/>
      <c r="F719" s="3">
        <v>125</v>
      </c>
      <c r="G719" s="3">
        <v>50</v>
      </c>
      <c r="H719" s="3">
        <v>324823</v>
      </c>
      <c r="I719" s="3" t="s">
        <v>330</v>
      </c>
      <c r="J719" s="4"/>
      <c r="K719" s="7"/>
      <c r="L719" s="35"/>
    </row>
    <row r="720" spans="1:12" s="11" customFormat="1" ht="15" customHeight="1" hidden="1">
      <c r="A720" s="6">
        <v>5</v>
      </c>
      <c r="B720" s="8" t="s">
        <v>1199</v>
      </c>
      <c r="C720" s="3"/>
      <c r="D720" s="3" t="s">
        <v>1200</v>
      </c>
      <c r="E720" s="3"/>
      <c r="F720" s="3">
        <v>95</v>
      </c>
      <c r="G720" s="3">
        <v>40</v>
      </c>
      <c r="H720" s="3"/>
      <c r="I720" s="3" t="s">
        <v>330</v>
      </c>
      <c r="J720" s="4"/>
      <c r="K720" s="7"/>
      <c r="L720" s="35"/>
    </row>
    <row r="721" spans="1:12" s="11" customFormat="1" ht="15" customHeight="1" hidden="1">
      <c r="A721" s="6">
        <v>6</v>
      </c>
      <c r="B721" s="8" t="s">
        <v>1201</v>
      </c>
      <c r="C721" s="3"/>
      <c r="D721" s="3">
        <v>136500</v>
      </c>
      <c r="E721" s="3"/>
      <c r="F721" s="3">
        <v>540</v>
      </c>
      <c r="G721" s="3">
        <v>180</v>
      </c>
      <c r="H721" s="3"/>
      <c r="I721" s="3" t="s">
        <v>330</v>
      </c>
      <c r="J721" s="4"/>
      <c r="K721" s="7"/>
      <c r="L721" s="35"/>
    </row>
    <row r="722" spans="1:12" s="11" customFormat="1" ht="15" customHeight="1" hidden="1">
      <c r="A722" s="6">
        <v>7</v>
      </c>
      <c r="B722" s="8" t="s">
        <v>1202</v>
      </c>
      <c r="C722" s="3"/>
      <c r="D722" s="3" t="s">
        <v>1203</v>
      </c>
      <c r="E722" s="3"/>
      <c r="F722" s="3">
        <v>95</v>
      </c>
      <c r="G722" s="3">
        <v>40</v>
      </c>
      <c r="H722" s="3">
        <v>1992</v>
      </c>
      <c r="I722" s="3" t="s">
        <v>330</v>
      </c>
      <c r="J722" s="4"/>
      <c r="K722" s="7"/>
      <c r="L722" s="35"/>
    </row>
    <row r="723" spans="1:12" s="8" customFormat="1" ht="16.5" hidden="1">
      <c r="A723" s="200" t="s">
        <v>1205</v>
      </c>
      <c r="B723" s="200"/>
      <c r="C723" s="200"/>
      <c r="D723" s="200"/>
      <c r="E723" s="200"/>
      <c r="F723" s="3"/>
      <c r="G723" s="3"/>
      <c r="H723" s="3"/>
      <c r="I723" s="3"/>
      <c r="J723" s="4"/>
      <c r="K723" s="5"/>
      <c r="L723" s="38"/>
    </row>
    <row r="724" spans="1:12" s="8" customFormat="1" ht="15" customHeight="1" hidden="1">
      <c r="A724" s="6">
        <v>1</v>
      </c>
      <c r="B724" s="13" t="s">
        <v>1206</v>
      </c>
      <c r="C724" s="3" t="s">
        <v>1207</v>
      </c>
      <c r="D724" s="3"/>
      <c r="E724" s="3"/>
      <c r="F724" s="3"/>
      <c r="G724" s="3"/>
      <c r="H724" s="3"/>
      <c r="I724" s="3"/>
      <c r="J724" s="4"/>
      <c r="K724" s="7"/>
      <c r="L724" s="38"/>
    </row>
    <row r="725" spans="1:12" s="8" customFormat="1" ht="15" customHeight="1" hidden="1">
      <c r="A725" s="6"/>
      <c r="B725" s="13" t="s">
        <v>1208</v>
      </c>
      <c r="C725" s="3" t="s">
        <v>1383</v>
      </c>
      <c r="D725" s="3" t="s">
        <v>1210</v>
      </c>
      <c r="E725" s="3" t="s">
        <v>1209</v>
      </c>
      <c r="F725" s="3">
        <v>90</v>
      </c>
      <c r="G725" s="3">
        <v>18</v>
      </c>
      <c r="H725" s="3">
        <v>1965</v>
      </c>
      <c r="I725" s="3" t="s">
        <v>208</v>
      </c>
      <c r="J725" s="4">
        <v>2019</v>
      </c>
      <c r="K725" s="7"/>
      <c r="L725" s="38"/>
    </row>
    <row r="726" spans="1:12" s="8" customFormat="1" ht="15" customHeight="1" hidden="1">
      <c r="A726" s="6"/>
      <c r="B726" s="148" t="s">
        <v>1382</v>
      </c>
      <c r="C726" s="3"/>
      <c r="D726" s="3"/>
      <c r="E726" s="3"/>
      <c r="F726" s="3"/>
      <c r="G726" s="3"/>
      <c r="H726" s="3"/>
      <c r="I726" s="3"/>
      <c r="J726" s="4"/>
      <c r="K726" s="7"/>
      <c r="L726" s="38"/>
    </row>
    <row r="727" spans="1:12" s="8" customFormat="1" ht="15" customHeight="1" hidden="1">
      <c r="A727" s="6">
        <v>2</v>
      </c>
      <c r="B727" s="13" t="s">
        <v>1211</v>
      </c>
      <c r="C727" s="3" t="s">
        <v>1207</v>
      </c>
      <c r="D727" s="3"/>
      <c r="E727" s="3"/>
      <c r="F727" s="3"/>
      <c r="G727" s="3"/>
      <c r="H727" s="3"/>
      <c r="I727" s="3"/>
      <c r="J727" s="4"/>
      <c r="K727" s="7"/>
      <c r="L727" s="38"/>
    </row>
    <row r="728" spans="1:12" s="8" customFormat="1" ht="15" customHeight="1" hidden="1">
      <c r="A728" s="6"/>
      <c r="B728" s="13" t="s">
        <v>1208</v>
      </c>
      <c r="C728" s="3" t="s">
        <v>1383</v>
      </c>
      <c r="D728" s="3" t="s">
        <v>1210</v>
      </c>
      <c r="E728" s="3" t="s">
        <v>1209</v>
      </c>
      <c r="F728" s="3">
        <v>90</v>
      </c>
      <c r="G728" s="3">
        <v>18</v>
      </c>
      <c r="H728" s="3">
        <v>1965</v>
      </c>
      <c r="I728" s="3" t="s">
        <v>208</v>
      </c>
      <c r="J728" s="4">
        <v>2019</v>
      </c>
      <c r="K728" s="7"/>
      <c r="L728" s="38"/>
    </row>
    <row r="729" spans="1:12" s="8" customFormat="1" ht="15" customHeight="1" hidden="1">
      <c r="A729" s="6"/>
      <c r="B729" s="13" t="s">
        <v>1212</v>
      </c>
      <c r="C729" s="3"/>
      <c r="D729" s="3"/>
      <c r="E729" s="3"/>
      <c r="F729" s="3"/>
      <c r="G729" s="3"/>
      <c r="H729" s="3"/>
      <c r="I729" s="3"/>
      <c r="J729" s="4"/>
      <c r="K729" s="7"/>
      <c r="L729" s="38"/>
    </row>
    <row r="730" spans="1:12" s="8" customFormat="1" ht="15" customHeight="1" hidden="1">
      <c r="A730" s="6">
        <v>3</v>
      </c>
      <c r="B730" s="13" t="s">
        <v>1213</v>
      </c>
      <c r="C730" s="3" t="s">
        <v>1207</v>
      </c>
      <c r="D730" s="3"/>
      <c r="E730" s="3"/>
      <c r="F730" s="3"/>
      <c r="G730" s="3"/>
      <c r="H730" s="3"/>
      <c r="I730" s="3"/>
      <c r="J730" s="4"/>
      <c r="K730" s="7"/>
      <c r="L730" s="38"/>
    </row>
    <row r="731" spans="1:12" s="8" customFormat="1" ht="15" customHeight="1" hidden="1">
      <c r="A731" s="6"/>
      <c r="B731" s="13" t="s">
        <v>1208</v>
      </c>
      <c r="C731" s="3" t="s">
        <v>1384</v>
      </c>
      <c r="D731" s="3" t="s">
        <v>1210</v>
      </c>
      <c r="E731" s="3" t="s">
        <v>1209</v>
      </c>
      <c r="F731" s="3">
        <v>90</v>
      </c>
      <c r="G731" s="3">
        <v>18</v>
      </c>
      <c r="H731" s="3">
        <v>1965</v>
      </c>
      <c r="I731" s="3" t="s">
        <v>208</v>
      </c>
      <c r="J731" s="4">
        <v>2019</v>
      </c>
      <c r="K731" s="7"/>
      <c r="L731" s="38"/>
    </row>
    <row r="732" spans="1:12" s="8" customFormat="1" ht="15" customHeight="1" hidden="1">
      <c r="A732" s="6"/>
      <c r="B732" s="13" t="s">
        <v>1385</v>
      </c>
      <c r="C732" s="3"/>
      <c r="D732" s="3"/>
      <c r="E732" s="3"/>
      <c r="F732" s="3"/>
      <c r="G732" s="3"/>
      <c r="H732" s="3"/>
      <c r="I732" s="3"/>
      <c r="J732" s="4"/>
      <c r="K732" s="7"/>
      <c r="L732" s="38"/>
    </row>
    <row r="733" spans="1:12" s="8" customFormat="1" ht="15" customHeight="1" hidden="1">
      <c r="A733" s="6">
        <v>4</v>
      </c>
      <c r="B733" s="13" t="s">
        <v>1214</v>
      </c>
      <c r="C733" s="3" t="s">
        <v>1207</v>
      </c>
      <c r="D733" s="3"/>
      <c r="E733" s="3"/>
      <c r="F733" s="3"/>
      <c r="G733" s="3"/>
      <c r="H733" s="3"/>
      <c r="I733" s="3"/>
      <c r="J733" s="4"/>
      <c r="K733" s="7"/>
      <c r="L733" s="38"/>
    </row>
    <row r="734" spans="1:12" s="8" customFormat="1" ht="15" customHeight="1" hidden="1">
      <c r="A734" s="6"/>
      <c r="B734" s="13" t="s">
        <v>1208</v>
      </c>
      <c r="C734" s="3" t="s">
        <v>1383</v>
      </c>
      <c r="D734" s="3" t="s">
        <v>1210</v>
      </c>
      <c r="E734" s="3" t="s">
        <v>1387</v>
      </c>
      <c r="F734" s="3">
        <v>90</v>
      </c>
      <c r="G734" s="3">
        <v>18</v>
      </c>
      <c r="H734" s="3">
        <v>2018</v>
      </c>
      <c r="I734" s="3" t="s">
        <v>208</v>
      </c>
      <c r="J734" s="4">
        <v>2019</v>
      </c>
      <c r="K734" s="7"/>
      <c r="L734" s="38"/>
    </row>
    <row r="735" spans="1:12" s="8" customFormat="1" ht="15" customHeight="1" hidden="1">
      <c r="A735" s="6"/>
      <c r="B735" s="13" t="s">
        <v>1386</v>
      </c>
      <c r="C735" s="3"/>
      <c r="D735" s="3"/>
      <c r="E735" s="3"/>
      <c r="F735" s="3"/>
      <c r="G735" s="3"/>
      <c r="H735" s="3"/>
      <c r="I735" s="3"/>
      <c r="J735" s="4"/>
      <c r="K735" s="7"/>
      <c r="L735" s="38"/>
    </row>
    <row r="736" spans="1:12" s="8" customFormat="1" ht="15" customHeight="1" hidden="1">
      <c r="A736" s="6">
        <v>5</v>
      </c>
      <c r="B736" s="13" t="s">
        <v>1215</v>
      </c>
      <c r="C736" s="3" t="s">
        <v>1207</v>
      </c>
      <c r="D736" s="3"/>
      <c r="E736" s="3"/>
      <c r="F736" s="3"/>
      <c r="G736" s="3"/>
      <c r="H736" s="3"/>
      <c r="I736" s="3"/>
      <c r="J736" s="4"/>
      <c r="K736" s="7"/>
      <c r="L736" s="38"/>
    </row>
    <row r="737" spans="1:12" s="8" customFormat="1" ht="15" customHeight="1" hidden="1">
      <c r="A737" s="6"/>
      <c r="B737" s="13" t="s">
        <v>1208</v>
      </c>
      <c r="C737" s="3" t="s">
        <v>1384</v>
      </c>
      <c r="D737" s="3" t="s">
        <v>1210</v>
      </c>
      <c r="E737" s="3" t="s">
        <v>1209</v>
      </c>
      <c r="F737" s="3">
        <v>90</v>
      </c>
      <c r="G737" s="3">
        <v>18</v>
      </c>
      <c r="H737" s="3">
        <v>1990</v>
      </c>
      <c r="I737" s="3" t="s">
        <v>208</v>
      </c>
      <c r="J737" s="4">
        <v>2017</v>
      </c>
      <c r="K737" s="7"/>
      <c r="L737" s="38"/>
    </row>
    <row r="738" spans="1:12" s="8" customFormat="1" ht="15" customHeight="1" hidden="1">
      <c r="A738" s="19"/>
      <c r="B738" s="13" t="s">
        <v>1212</v>
      </c>
      <c r="C738" s="3"/>
      <c r="D738" s="3"/>
      <c r="E738" s="3"/>
      <c r="F738" s="3"/>
      <c r="G738" s="3"/>
      <c r="H738" s="3"/>
      <c r="I738" s="3"/>
      <c r="J738" s="4"/>
      <c r="K738" s="5"/>
      <c r="L738" s="38"/>
    </row>
    <row r="739" spans="1:12" s="8" customFormat="1" ht="16.5">
      <c r="A739" s="200" t="s">
        <v>1216</v>
      </c>
      <c r="B739" s="200"/>
      <c r="C739" s="200"/>
      <c r="D739" s="200"/>
      <c r="E739" s="200"/>
      <c r="F739" s="3"/>
      <c r="G739" s="3"/>
      <c r="H739" s="3"/>
      <c r="I739" s="3"/>
      <c r="J739" s="4"/>
      <c r="K739" s="5"/>
      <c r="L739" s="38"/>
    </row>
    <row r="740" spans="1:12" s="8" customFormat="1" ht="15" customHeight="1" hidden="1">
      <c r="A740" s="6">
        <v>1</v>
      </c>
      <c r="B740" s="8" t="s">
        <v>1217</v>
      </c>
      <c r="C740" s="3" t="s">
        <v>1218</v>
      </c>
      <c r="D740" s="3"/>
      <c r="E740" s="3"/>
      <c r="F740" s="3"/>
      <c r="G740" s="3"/>
      <c r="H740" s="3"/>
      <c r="I740" s="3"/>
      <c r="J740" s="4"/>
      <c r="K740" s="7"/>
      <c r="L740" s="38"/>
    </row>
    <row r="741" spans="1:12" s="8" customFormat="1" ht="15" customHeight="1" hidden="1">
      <c r="A741" s="6"/>
      <c r="B741" s="13" t="s">
        <v>1219</v>
      </c>
      <c r="C741" s="3" t="s">
        <v>1220</v>
      </c>
      <c r="D741" s="3" t="s">
        <v>1221</v>
      </c>
      <c r="E741" s="3"/>
      <c r="F741" s="3">
        <v>90</v>
      </c>
      <c r="G741" s="3">
        <v>18</v>
      </c>
      <c r="H741" s="3">
        <v>1965</v>
      </c>
      <c r="I741" s="3" t="s">
        <v>208</v>
      </c>
      <c r="J741" s="4">
        <v>2019</v>
      </c>
      <c r="K741" s="7"/>
      <c r="L741" s="38"/>
    </row>
    <row r="742" spans="1:12" s="8" customFormat="1" ht="15" customHeight="1" hidden="1">
      <c r="A742" s="6">
        <v>2</v>
      </c>
      <c r="B742" s="8" t="s">
        <v>1217</v>
      </c>
      <c r="C742" s="3" t="s">
        <v>1218</v>
      </c>
      <c r="D742" s="3"/>
      <c r="E742" s="3"/>
      <c r="F742" s="3"/>
      <c r="G742" s="3"/>
      <c r="H742" s="3"/>
      <c r="I742" s="3"/>
      <c r="J742" s="4"/>
      <c r="K742" s="7"/>
      <c r="L742" s="38"/>
    </row>
    <row r="743" spans="1:12" s="8" customFormat="1" ht="15" customHeight="1" hidden="1">
      <c r="A743" s="6"/>
      <c r="B743" s="13" t="s">
        <v>1219</v>
      </c>
      <c r="C743" s="3" t="s">
        <v>1222</v>
      </c>
      <c r="D743" s="3" t="s">
        <v>1223</v>
      </c>
      <c r="E743" s="3"/>
      <c r="F743" s="3">
        <v>90</v>
      </c>
      <c r="G743" s="3">
        <v>18</v>
      </c>
      <c r="H743" s="3">
        <v>1966</v>
      </c>
      <c r="I743" s="3" t="s">
        <v>208</v>
      </c>
      <c r="J743" s="4">
        <v>2011</v>
      </c>
      <c r="K743" s="7"/>
      <c r="L743" s="38"/>
    </row>
    <row r="744" spans="1:12" s="8" customFormat="1" ht="15" customHeight="1" hidden="1">
      <c r="A744" s="6">
        <v>3</v>
      </c>
      <c r="B744" s="8" t="s">
        <v>1217</v>
      </c>
      <c r="C744" s="3" t="s">
        <v>1224</v>
      </c>
      <c r="D744" s="3"/>
      <c r="E744" s="3"/>
      <c r="F744" s="3"/>
      <c r="G744" s="3"/>
      <c r="H744" s="3"/>
      <c r="I744" s="3"/>
      <c r="J744" s="4"/>
      <c r="K744" s="7"/>
      <c r="L744" s="38"/>
    </row>
    <row r="745" spans="1:12" s="8" customFormat="1" ht="15" customHeight="1" hidden="1">
      <c r="A745" s="6"/>
      <c r="B745" s="13" t="s">
        <v>1225</v>
      </c>
      <c r="C745" s="3" t="s">
        <v>1226</v>
      </c>
      <c r="D745" s="3" t="s">
        <v>1227</v>
      </c>
      <c r="E745" s="3"/>
      <c r="F745" s="3">
        <v>90</v>
      </c>
      <c r="G745" s="3">
        <v>18</v>
      </c>
      <c r="H745" s="3">
        <v>1972</v>
      </c>
      <c r="I745" s="3" t="s">
        <v>208</v>
      </c>
      <c r="J745" s="4">
        <v>2017</v>
      </c>
      <c r="K745" s="7"/>
      <c r="L745" s="38"/>
    </row>
    <row r="746" spans="1:12" s="8" customFormat="1" ht="15" customHeight="1">
      <c r="A746" s="6">
        <v>4</v>
      </c>
      <c r="B746" s="8" t="s">
        <v>1217</v>
      </c>
      <c r="C746" s="3" t="s">
        <v>1218</v>
      </c>
      <c r="D746" s="3"/>
      <c r="E746" s="3"/>
      <c r="F746" s="3"/>
      <c r="G746" s="3"/>
      <c r="H746" s="3"/>
      <c r="I746" s="3"/>
      <c r="J746" s="4"/>
      <c r="K746" s="7"/>
      <c r="L746" s="38"/>
    </row>
    <row r="747" spans="1:12" s="8" customFormat="1" ht="15" customHeight="1">
      <c r="A747" s="6"/>
      <c r="B747" s="13" t="s">
        <v>1225</v>
      </c>
      <c r="C747" s="3" t="s">
        <v>1228</v>
      </c>
      <c r="D747" s="3" t="s">
        <v>1229</v>
      </c>
      <c r="E747" s="3"/>
      <c r="F747" s="3">
        <v>90</v>
      </c>
      <c r="G747" s="3">
        <v>18</v>
      </c>
      <c r="H747" s="3">
        <v>1965</v>
      </c>
      <c r="I747" s="3" t="s">
        <v>208</v>
      </c>
      <c r="J747" s="4">
        <v>2019</v>
      </c>
      <c r="K747" s="7" t="s">
        <v>614</v>
      </c>
      <c r="L747" s="38"/>
    </row>
    <row r="748" spans="1:12" s="8" customFormat="1" ht="15.75" customHeight="1">
      <c r="A748" s="199" t="s">
        <v>616</v>
      </c>
      <c r="B748" s="199"/>
      <c r="C748" s="199"/>
      <c r="D748" s="199"/>
      <c r="E748" s="199"/>
      <c r="F748" s="3"/>
      <c r="G748" s="3"/>
      <c r="H748" s="3"/>
      <c r="I748" s="3"/>
      <c r="J748" s="4"/>
      <c r="K748" s="5"/>
      <c r="L748" s="38"/>
    </row>
    <row r="749" spans="1:12" s="8" customFormat="1" ht="16.5">
      <c r="A749" s="200" t="s">
        <v>1230</v>
      </c>
      <c r="B749" s="200"/>
      <c r="C749" s="200"/>
      <c r="D749" s="200"/>
      <c r="E749" s="200"/>
      <c r="F749" s="9" t="s">
        <v>558</v>
      </c>
      <c r="G749" s="3">
        <f>SUM(C750:C789)</f>
        <v>9885</v>
      </c>
      <c r="H749" s="10" t="s">
        <v>559</v>
      </c>
      <c r="I749" s="3"/>
      <c r="J749" s="94"/>
      <c r="K749" s="5"/>
      <c r="L749" s="38"/>
    </row>
    <row r="750" spans="1:12" s="8" customFormat="1" ht="15" customHeight="1" hidden="1">
      <c r="A750" s="6">
        <v>1</v>
      </c>
      <c r="B750" s="13" t="s">
        <v>458</v>
      </c>
      <c r="C750" s="3"/>
      <c r="D750" s="3">
        <v>26645</v>
      </c>
      <c r="E750" s="3"/>
      <c r="F750" s="3">
        <v>566</v>
      </c>
      <c r="G750" s="3">
        <v>147</v>
      </c>
      <c r="H750" s="3">
        <v>1965</v>
      </c>
      <c r="I750" s="3" t="s">
        <v>554</v>
      </c>
      <c r="J750" s="4">
        <v>2013</v>
      </c>
      <c r="K750" s="5"/>
      <c r="L750" s="38"/>
    </row>
    <row r="751" spans="1:12" s="8" customFormat="1" ht="15" customHeight="1" hidden="1">
      <c r="A751" s="6"/>
      <c r="B751" s="13" t="s">
        <v>1231</v>
      </c>
      <c r="C751" s="3">
        <v>680</v>
      </c>
      <c r="D751" s="11"/>
      <c r="E751" s="11"/>
      <c r="F751" s="11"/>
      <c r="G751" s="11"/>
      <c r="H751" s="11"/>
      <c r="I751" s="11"/>
      <c r="J751" s="11"/>
      <c r="K751" s="11"/>
      <c r="L751" s="38"/>
    </row>
    <row r="752" spans="1:12" s="8" customFormat="1" ht="15" customHeight="1" hidden="1">
      <c r="A752" s="6">
        <v>2</v>
      </c>
      <c r="B752" s="8" t="s">
        <v>1404</v>
      </c>
      <c r="C752" s="3"/>
      <c r="D752" s="3">
        <v>26645</v>
      </c>
      <c r="E752" s="3"/>
      <c r="F752" s="3">
        <v>1152</v>
      </c>
      <c r="G752" s="3">
        <v>346</v>
      </c>
      <c r="H752" s="3">
        <v>1991</v>
      </c>
      <c r="I752" s="3" t="s">
        <v>554</v>
      </c>
      <c r="J752" s="4">
        <v>2003</v>
      </c>
      <c r="K752" s="5"/>
      <c r="L752" s="38"/>
    </row>
    <row r="753" spans="1:12" s="8" customFormat="1" ht="15" customHeight="1" hidden="1">
      <c r="A753" s="6"/>
      <c r="B753" s="13" t="s">
        <v>1238</v>
      </c>
      <c r="C753" s="3">
        <v>1200</v>
      </c>
      <c r="D753" s="11"/>
      <c r="E753" s="11"/>
      <c r="F753" s="11"/>
      <c r="G753" s="11"/>
      <c r="H753" s="11"/>
      <c r="I753" s="11"/>
      <c r="J753" s="11"/>
      <c r="K753" s="5"/>
      <c r="L753" s="38"/>
    </row>
    <row r="754" spans="1:12" s="11" customFormat="1" ht="15" customHeight="1" hidden="1">
      <c r="A754" s="6">
        <v>3</v>
      </c>
      <c r="B754" s="13" t="s">
        <v>1232</v>
      </c>
      <c r="C754" s="3"/>
      <c r="D754" s="3">
        <v>26645</v>
      </c>
      <c r="E754" s="3"/>
      <c r="F754" s="3">
        <v>396</v>
      </c>
      <c r="G754" s="3">
        <v>118</v>
      </c>
      <c r="H754" s="3">
        <v>1965</v>
      </c>
      <c r="I754" s="3" t="s">
        <v>554</v>
      </c>
      <c r="J754" s="4">
        <v>2013</v>
      </c>
      <c r="K754" s="5"/>
      <c r="L754" s="35"/>
    </row>
    <row r="755" spans="1:12" s="11" customFormat="1" ht="15" customHeight="1" hidden="1">
      <c r="A755" s="6"/>
      <c r="B755" s="11" t="s">
        <v>1233</v>
      </c>
      <c r="C755" s="3">
        <v>400</v>
      </c>
      <c r="L755" s="35"/>
    </row>
    <row r="756" spans="1:12" s="11" customFormat="1" ht="15" customHeight="1" hidden="1">
      <c r="A756" s="6">
        <v>4</v>
      </c>
      <c r="B756" s="13" t="s">
        <v>1235</v>
      </c>
      <c r="C756" s="3"/>
      <c r="D756" s="3">
        <v>26645</v>
      </c>
      <c r="E756" s="3"/>
      <c r="F756" s="3">
        <v>72</v>
      </c>
      <c r="G756" s="3">
        <v>23</v>
      </c>
      <c r="H756" s="3">
        <v>1973</v>
      </c>
      <c r="I756" s="3" t="s">
        <v>554</v>
      </c>
      <c r="J756" s="4">
        <v>2009</v>
      </c>
      <c r="K756" s="5"/>
      <c r="L756" s="35"/>
    </row>
    <row r="757" spans="1:12" s="11" customFormat="1" ht="15" customHeight="1" hidden="1">
      <c r="A757" s="6"/>
      <c r="B757" s="13" t="s">
        <v>1236</v>
      </c>
      <c r="C757" s="3">
        <v>230</v>
      </c>
      <c r="L757" s="35"/>
    </row>
    <row r="758" spans="1:12" s="11" customFormat="1" ht="15" customHeight="1" hidden="1">
      <c r="A758" s="6">
        <v>5</v>
      </c>
      <c r="B758" s="13" t="s">
        <v>1237</v>
      </c>
      <c r="C758" s="3"/>
      <c r="D758" s="3">
        <v>26645</v>
      </c>
      <c r="E758" s="3"/>
      <c r="F758" s="3">
        <v>705</v>
      </c>
      <c r="G758" s="3">
        <v>212</v>
      </c>
      <c r="H758" s="3">
        <v>1966</v>
      </c>
      <c r="I758" s="3" t="s">
        <v>554</v>
      </c>
      <c r="J758" s="4">
        <v>2014</v>
      </c>
      <c r="K758" s="5"/>
      <c r="L758" s="35"/>
    </row>
    <row r="759" spans="1:12" s="11" customFormat="1" ht="15" customHeight="1" hidden="1">
      <c r="A759" s="6"/>
      <c r="B759" s="13" t="s">
        <v>1238</v>
      </c>
      <c r="C759" s="3">
        <v>1000</v>
      </c>
      <c r="L759" s="35"/>
    </row>
    <row r="760" spans="1:12" s="11" customFormat="1" ht="15" customHeight="1" hidden="1">
      <c r="A760" s="6">
        <v>6</v>
      </c>
      <c r="B760" s="8" t="s">
        <v>1239</v>
      </c>
      <c r="C760" s="3"/>
      <c r="D760" s="3">
        <v>26645</v>
      </c>
      <c r="E760" s="3"/>
      <c r="F760" s="3">
        <v>15</v>
      </c>
      <c r="G760" s="3">
        <v>5</v>
      </c>
      <c r="H760" s="3">
        <v>1962</v>
      </c>
      <c r="I760" s="3" t="s">
        <v>554</v>
      </c>
      <c r="J760" s="4">
        <v>2010</v>
      </c>
      <c r="K760" s="5"/>
      <c r="L760" s="35"/>
    </row>
    <row r="761" spans="1:12" s="11" customFormat="1" ht="14.25" customHeight="1" hidden="1">
      <c r="A761" s="6"/>
      <c r="B761" s="13" t="s">
        <v>1240</v>
      </c>
      <c r="C761" s="3">
        <v>20</v>
      </c>
      <c r="L761" s="35"/>
    </row>
    <row r="762" spans="1:12" s="11" customFormat="1" ht="15" customHeight="1" hidden="1">
      <c r="A762" s="6">
        <v>7</v>
      </c>
      <c r="B762" s="8" t="s">
        <v>1244</v>
      </c>
      <c r="C762" s="3"/>
      <c r="D762" s="3">
        <v>26645</v>
      </c>
      <c r="E762" s="3"/>
      <c r="F762" s="3">
        <v>202</v>
      </c>
      <c r="G762" s="3">
        <v>60</v>
      </c>
      <c r="H762" s="3">
        <v>1958</v>
      </c>
      <c r="I762" s="3" t="s">
        <v>554</v>
      </c>
      <c r="J762" s="4">
        <v>2018</v>
      </c>
      <c r="K762" s="5"/>
      <c r="L762" s="35"/>
    </row>
    <row r="763" spans="1:12" s="11" customFormat="1" ht="15" customHeight="1" hidden="1">
      <c r="A763" s="6"/>
      <c r="B763" s="13" t="s">
        <v>1245</v>
      </c>
      <c r="C763" s="3">
        <v>500</v>
      </c>
      <c r="L763" s="35"/>
    </row>
    <row r="764" spans="1:12" s="11" customFormat="1" ht="15" customHeight="1" hidden="1">
      <c r="A764" s="6">
        <v>8</v>
      </c>
      <c r="B764" s="13" t="s">
        <v>1246</v>
      </c>
      <c r="C764" s="3"/>
      <c r="D764" s="3">
        <v>26645</v>
      </c>
      <c r="E764" s="3"/>
      <c r="F764" s="3">
        <v>396</v>
      </c>
      <c r="G764" s="3">
        <v>118</v>
      </c>
      <c r="H764" s="3">
        <v>1965</v>
      </c>
      <c r="I764" s="3" t="s">
        <v>554</v>
      </c>
      <c r="J764" s="4">
        <v>2013</v>
      </c>
      <c r="K764" s="5"/>
      <c r="L764" s="35"/>
    </row>
    <row r="765" spans="1:12" s="11" customFormat="1" ht="15" customHeight="1" hidden="1">
      <c r="A765" s="6"/>
      <c r="B765" s="13" t="s">
        <v>1247</v>
      </c>
      <c r="C765" s="3">
        <v>400</v>
      </c>
      <c r="D765" s="3"/>
      <c r="E765" s="3"/>
      <c r="F765" s="3"/>
      <c r="G765" s="3"/>
      <c r="H765" s="3"/>
      <c r="I765" s="3"/>
      <c r="J765" s="3"/>
      <c r="K765" s="3"/>
      <c r="L765" s="35"/>
    </row>
    <row r="766" spans="1:12" s="11" customFormat="1" ht="15" customHeight="1" hidden="1">
      <c r="A766" s="6">
        <v>9</v>
      </c>
      <c r="B766" s="8" t="s">
        <v>1248</v>
      </c>
      <c r="C766" s="3"/>
      <c r="D766" s="3">
        <v>26645</v>
      </c>
      <c r="E766" s="3"/>
      <c r="F766" s="3">
        <v>705</v>
      </c>
      <c r="G766" s="3">
        <v>212</v>
      </c>
      <c r="H766" s="3">
        <v>1966</v>
      </c>
      <c r="I766" s="3" t="s">
        <v>554</v>
      </c>
      <c r="J766" s="4">
        <v>2014</v>
      </c>
      <c r="K766" s="5"/>
      <c r="L766" s="35"/>
    </row>
    <row r="767" spans="1:12" s="11" customFormat="1" ht="15" customHeight="1" hidden="1">
      <c r="A767" s="6"/>
      <c r="B767" s="13" t="s">
        <v>1238</v>
      </c>
      <c r="C767" s="3">
        <v>1000</v>
      </c>
      <c r="D767" s="3"/>
      <c r="E767" s="3"/>
      <c r="F767" s="3"/>
      <c r="G767" s="3"/>
      <c r="H767" s="3"/>
      <c r="I767" s="3"/>
      <c r="J767" s="4"/>
      <c r="K767" s="5"/>
      <c r="L767" s="35"/>
    </row>
    <row r="768" spans="1:12" s="11" customFormat="1" ht="15" customHeight="1" hidden="1">
      <c r="A768" s="6">
        <v>10</v>
      </c>
      <c r="B768" s="13" t="s">
        <v>183</v>
      </c>
      <c r="C768" s="3"/>
      <c r="D768" s="3">
        <v>26645</v>
      </c>
      <c r="E768" s="3"/>
      <c r="F768" s="3">
        <v>32</v>
      </c>
      <c r="G768" s="3">
        <v>10</v>
      </c>
      <c r="H768" s="3">
        <v>1964</v>
      </c>
      <c r="I768" s="3" t="s">
        <v>554</v>
      </c>
      <c r="J768" s="4">
        <v>2012</v>
      </c>
      <c r="K768" s="5"/>
      <c r="L768" s="37"/>
    </row>
    <row r="769" spans="1:12" s="11" customFormat="1" ht="15" customHeight="1" hidden="1">
      <c r="A769" s="6"/>
      <c r="B769" s="13" t="s">
        <v>1234</v>
      </c>
      <c r="C769" s="3">
        <v>120</v>
      </c>
      <c r="D769" s="3"/>
      <c r="E769" s="3"/>
      <c r="F769" s="3"/>
      <c r="G769" s="3"/>
      <c r="H769" s="3"/>
      <c r="I769" s="3"/>
      <c r="J769" s="4"/>
      <c r="K769" s="5"/>
      <c r="L769" s="37"/>
    </row>
    <row r="770" spans="1:12" s="11" customFormat="1" ht="15" customHeight="1" hidden="1">
      <c r="A770" s="6">
        <v>11</v>
      </c>
      <c r="B770" s="13" t="s">
        <v>184</v>
      </c>
      <c r="C770" s="3"/>
      <c r="D770" s="3">
        <v>26645</v>
      </c>
      <c r="E770" s="3"/>
      <c r="F770" s="3">
        <v>46</v>
      </c>
      <c r="G770" s="3">
        <v>14</v>
      </c>
      <c r="H770" s="3">
        <v>1970</v>
      </c>
      <c r="I770" s="3" t="s">
        <v>554</v>
      </c>
      <c r="J770" s="4">
        <v>2018</v>
      </c>
      <c r="K770" s="5"/>
      <c r="L770" s="37"/>
    </row>
    <row r="771" spans="1:12" s="11" customFormat="1" ht="17.25" customHeight="1" hidden="1">
      <c r="A771" s="6"/>
      <c r="B771" s="13" t="s">
        <v>1234</v>
      </c>
      <c r="C771" s="3">
        <v>170</v>
      </c>
      <c r="D771" s="3"/>
      <c r="E771" s="3"/>
      <c r="F771" s="3"/>
      <c r="G771" s="3"/>
      <c r="H771" s="3"/>
      <c r="I771" s="3"/>
      <c r="J771" s="4"/>
      <c r="K771" s="5"/>
      <c r="L771" s="37"/>
    </row>
    <row r="772" spans="1:12" s="11" customFormat="1" ht="15" customHeight="1" hidden="1">
      <c r="A772" s="6">
        <v>12</v>
      </c>
      <c r="B772" s="13" t="s">
        <v>1250</v>
      </c>
      <c r="C772" s="3"/>
      <c r="D772" s="3">
        <v>26645</v>
      </c>
      <c r="E772" s="3"/>
      <c r="F772" s="3">
        <v>23</v>
      </c>
      <c r="G772" s="3">
        <v>12</v>
      </c>
      <c r="H772" s="3">
        <v>1970</v>
      </c>
      <c r="I772" s="3" t="s">
        <v>554</v>
      </c>
      <c r="J772" s="4">
        <v>2018</v>
      </c>
      <c r="K772" s="5"/>
      <c r="L772" s="35"/>
    </row>
    <row r="773" spans="1:12" s="11" customFormat="1" ht="15" customHeight="1" hidden="1">
      <c r="A773" s="6"/>
      <c r="B773" s="13" t="s">
        <v>1251</v>
      </c>
      <c r="C773" s="3">
        <v>60</v>
      </c>
      <c r="D773" s="3"/>
      <c r="E773" s="3"/>
      <c r="F773" s="3"/>
      <c r="G773" s="3"/>
      <c r="H773" s="3"/>
      <c r="I773" s="3"/>
      <c r="J773" s="4"/>
      <c r="K773" s="5"/>
      <c r="L773" s="35"/>
    </row>
    <row r="774" spans="1:12" s="11" customFormat="1" ht="15" customHeight="1" hidden="1">
      <c r="A774" s="6">
        <v>13</v>
      </c>
      <c r="B774" s="13" t="s">
        <v>1252</v>
      </c>
      <c r="C774" s="3"/>
      <c r="D774" s="3">
        <v>26645</v>
      </c>
      <c r="E774" s="3"/>
      <c r="F774" s="3">
        <v>20</v>
      </c>
      <c r="G774" s="3">
        <v>10</v>
      </c>
      <c r="H774" s="3">
        <v>1970</v>
      </c>
      <c r="I774" s="3" t="s">
        <v>554</v>
      </c>
      <c r="J774" s="4">
        <v>2018</v>
      </c>
      <c r="K774" s="5"/>
      <c r="L774" s="35"/>
    </row>
    <row r="775" spans="1:12" s="11" customFormat="1" ht="15" customHeight="1" hidden="1">
      <c r="A775" s="6"/>
      <c r="B775" s="13" t="s">
        <v>1234</v>
      </c>
      <c r="C775" s="3">
        <v>60</v>
      </c>
      <c r="D775" s="3"/>
      <c r="E775" s="3"/>
      <c r="F775" s="3"/>
      <c r="G775" s="3"/>
      <c r="H775" s="3"/>
      <c r="I775" s="3"/>
      <c r="J775" s="4"/>
      <c r="K775" s="5"/>
      <c r="L775" s="35"/>
    </row>
    <row r="776" spans="1:245" ht="15" customHeight="1" hidden="1">
      <c r="A776" s="6">
        <v>14</v>
      </c>
      <c r="B776" s="8" t="s">
        <v>398</v>
      </c>
      <c r="C776" s="3"/>
      <c r="D776" s="3">
        <v>26645</v>
      </c>
      <c r="E776" s="3"/>
      <c r="F776" s="3">
        <v>239</v>
      </c>
      <c r="G776" s="3">
        <v>72</v>
      </c>
      <c r="H776" s="3">
        <v>1970</v>
      </c>
      <c r="I776" s="3" t="s">
        <v>554</v>
      </c>
      <c r="J776" s="4">
        <v>2018</v>
      </c>
      <c r="K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  <c r="HI776" s="11"/>
      <c r="HJ776" s="11"/>
      <c r="HK776" s="11"/>
      <c r="HL776" s="11"/>
      <c r="HM776" s="11"/>
      <c r="HN776" s="11"/>
      <c r="HO776" s="11"/>
      <c r="HP776" s="11"/>
      <c r="HQ776" s="11"/>
      <c r="HR776" s="11"/>
      <c r="HS776" s="11"/>
      <c r="HT776" s="11"/>
      <c r="HU776" s="11"/>
      <c r="HV776" s="11"/>
      <c r="HW776" s="11"/>
      <c r="HX776" s="11"/>
      <c r="HY776" s="11"/>
      <c r="HZ776" s="11"/>
      <c r="IA776" s="11"/>
      <c r="IB776" s="11"/>
      <c r="IC776" s="11"/>
      <c r="ID776" s="11"/>
      <c r="IE776" s="11"/>
      <c r="IF776" s="11"/>
      <c r="IG776" s="11"/>
      <c r="IH776" s="11"/>
      <c r="II776" s="11"/>
      <c r="IJ776" s="11"/>
      <c r="IK776" s="11"/>
    </row>
    <row r="777" spans="1:245" ht="15" customHeight="1" hidden="1">
      <c r="A777" s="6"/>
      <c r="B777" s="8" t="s">
        <v>1290</v>
      </c>
      <c r="C777" s="3">
        <v>665</v>
      </c>
      <c r="D777" s="3"/>
      <c r="E777" s="3"/>
      <c r="F777" s="3"/>
      <c r="G777" s="3"/>
      <c r="H777" s="3"/>
      <c r="I777" s="3"/>
      <c r="J777" s="4"/>
      <c r="K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  <c r="HI777" s="11"/>
      <c r="HJ777" s="11"/>
      <c r="HK777" s="11"/>
      <c r="HL777" s="11"/>
      <c r="HM777" s="11"/>
      <c r="HN777" s="11"/>
      <c r="HO777" s="11"/>
      <c r="HP777" s="11"/>
      <c r="HQ777" s="11"/>
      <c r="HR777" s="11"/>
      <c r="HS777" s="11"/>
      <c r="HT777" s="11"/>
      <c r="HU777" s="11"/>
      <c r="HV777" s="11"/>
      <c r="HW777" s="11"/>
      <c r="HX777" s="11"/>
      <c r="HY777" s="11"/>
      <c r="HZ777" s="11"/>
      <c r="IA777" s="11"/>
      <c r="IB777" s="11"/>
      <c r="IC777" s="11"/>
      <c r="ID777" s="11"/>
      <c r="IE777" s="11"/>
      <c r="IF777" s="11"/>
      <c r="IG777" s="11"/>
      <c r="IH777" s="11"/>
      <c r="II777" s="11"/>
      <c r="IJ777" s="11"/>
      <c r="IK777" s="11"/>
    </row>
    <row r="778" spans="1:12" s="11" customFormat="1" ht="15" customHeight="1" hidden="1">
      <c r="A778" s="6">
        <v>15</v>
      </c>
      <c r="B778" s="13" t="s">
        <v>1253</v>
      </c>
      <c r="C778" s="3"/>
      <c r="D778" s="3">
        <v>26645</v>
      </c>
      <c r="E778" s="3"/>
      <c r="F778" s="3">
        <v>498</v>
      </c>
      <c r="G778" s="3">
        <v>149.5</v>
      </c>
      <c r="H778" s="3">
        <v>1970</v>
      </c>
      <c r="I778" s="3" t="s">
        <v>554</v>
      </c>
      <c r="J778" s="4">
        <v>2018</v>
      </c>
      <c r="K778" s="5"/>
      <c r="L778" s="35"/>
    </row>
    <row r="779" spans="1:12" s="11" customFormat="1" ht="15" customHeight="1" hidden="1">
      <c r="A779" s="6"/>
      <c r="B779" s="13" t="s">
        <v>1245</v>
      </c>
      <c r="C779" s="3">
        <v>700</v>
      </c>
      <c r="D779" s="3"/>
      <c r="E779" s="3"/>
      <c r="F779" s="3"/>
      <c r="G779" s="3"/>
      <c r="H779" s="3"/>
      <c r="I779" s="3"/>
      <c r="J779" s="4"/>
      <c r="K779" s="5"/>
      <c r="L779" s="35"/>
    </row>
    <row r="780" spans="1:12" s="11" customFormat="1" ht="15" customHeight="1" hidden="1">
      <c r="A780" s="6">
        <v>16</v>
      </c>
      <c r="B780" s="13" t="s">
        <v>1254</v>
      </c>
      <c r="C780" s="3"/>
      <c r="D780" s="3">
        <v>26645</v>
      </c>
      <c r="E780" s="3"/>
      <c r="F780" s="3">
        <v>193</v>
      </c>
      <c r="G780" s="3">
        <v>58</v>
      </c>
      <c r="H780" s="3">
        <v>1958</v>
      </c>
      <c r="I780" s="3" t="s">
        <v>554</v>
      </c>
      <c r="J780" s="4">
        <v>2018</v>
      </c>
      <c r="K780" s="5"/>
      <c r="L780" s="35"/>
    </row>
    <row r="781" spans="1:12" s="11" customFormat="1" ht="15" customHeight="1" hidden="1">
      <c r="A781" s="6"/>
      <c r="B781" s="13" t="s">
        <v>1245</v>
      </c>
      <c r="C781" s="3">
        <v>500</v>
      </c>
      <c r="D781" s="3"/>
      <c r="E781" s="3"/>
      <c r="F781" s="3"/>
      <c r="G781" s="3"/>
      <c r="H781" s="3"/>
      <c r="I781" s="3"/>
      <c r="J781" s="4"/>
      <c r="K781" s="5"/>
      <c r="L781" s="35"/>
    </row>
    <row r="782" spans="1:12" s="11" customFormat="1" ht="15" customHeight="1">
      <c r="A782" s="6">
        <v>17</v>
      </c>
      <c r="B782" s="13" t="s">
        <v>182</v>
      </c>
      <c r="C782" s="3"/>
      <c r="D782" s="3">
        <v>26645</v>
      </c>
      <c r="E782" s="3"/>
      <c r="F782" s="3">
        <v>81</v>
      </c>
      <c r="G782" s="3">
        <v>24</v>
      </c>
      <c r="H782" s="3">
        <v>1966</v>
      </c>
      <c r="I782" s="3" t="s">
        <v>554</v>
      </c>
      <c r="J782" s="4">
        <v>2014</v>
      </c>
      <c r="K782" s="5" t="s">
        <v>614</v>
      </c>
      <c r="L782" s="35"/>
    </row>
    <row r="783" spans="1:12" s="11" customFormat="1" ht="15" customHeight="1">
      <c r="A783" s="6"/>
      <c r="B783" s="13" t="s">
        <v>1234</v>
      </c>
      <c r="C783" s="3">
        <v>300</v>
      </c>
      <c r="D783" s="3"/>
      <c r="E783" s="3"/>
      <c r="F783" s="3"/>
      <c r="G783" s="3"/>
      <c r="H783" s="3"/>
      <c r="I783" s="3"/>
      <c r="J783" s="4"/>
      <c r="K783" s="5"/>
      <c r="L783" s="35"/>
    </row>
    <row r="784" spans="1:12" s="11" customFormat="1" ht="15" customHeight="1" hidden="1">
      <c r="A784" s="6">
        <v>18</v>
      </c>
      <c r="B784" s="13" t="s">
        <v>1255</v>
      </c>
      <c r="C784" s="3"/>
      <c r="D784" s="3">
        <v>26645</v>
      </c>
      <c r="E784" s="3"/>
      <c r="F784" s="3">
        <v>135</v>
      </c>
      <c r="G784" s="3">
        <v>41</v>
      </c>
      <c r="H784" s="3">
        <v>1972</v>
      </c>
      <c r="I784" s="3" t="s">
        <v>554</v>
      </c>
      <c r="J784" s="4">
        <v>2008</v>
      </c>
      <c r="K784" s="5"/>
      <c r="L784" s="35"/>
    </row>
    <row r="785" spans="1:12" s="11" customFormat="1" ht="15" customHeight="1" hidden="1">
      <c r="A785" s="6"/>
      <c r="B785" s="13" t="s">
        <v>1256</v>
      </c>
      <c r="C785" s="3">
        <v>500</v>
      </c>
      <c r="D785" s="3"/>
      <c r="E785" s="3"/>
      <c r="F785" s="3"/>
      <c r="G785" s="3"/>
      <c r="H785" s="3"/>
      <c r="I785" s="3"/>
      <c r="J785" s="4"/>
      <c r="K785" s="5"/>
      <c r="L785" s="35"/>
    </row>
    <row r="786" spans="1:12" s="11" customFormat="1" ht="15" customHeight="1" hidden="1">
      <c r="A786" s="6">
        <v>19</v>
      </c>
      <c r="B786" s="13" t="s">
        <v>457</v>
      </c>
      <c r="C786" s="3"/>
      <c r="D786" s="3">
        <v>26645</v>
      </c>
      <c r="E786" s="3"/>
      <c r="F786" s="3">
        <v>475</v>
      </c>
      <c r="G786" s="3">
        <v>142</v>
      </c>
      <c r="H786" s="3">
        <v>1965</v>
      </c>
      <c r="I786" s="3" t="s">
        <v>554</v>
      </c>
      <c r="J786" s="4">
        <v>2013</v>
      </c>
      <c r="K786" s="5"/>
      <c r="L786" s="35"/>
    </row>
    <row r="787" spans="1:12" s="11" customFormat="1" ht="15" customHeight="1" hidden="1">
      <c r="A787" s="6"/>
      <c r="B787" s="13" t="s">
        <v>1231</v>
      </c>
      <c r="C787" s="3">
        <v>680</v>
      </c>
      <c r="D787" s="3"/>
      <c r="E787" s="3"/>
      <c r="F787" s="3"/>
      <c r="G787" s="3"/>
      <c r="H787" s="3"/>
      <c r="I787" s="3"/>
      <c r="J787" s="4"/>
      <c r="K787" s="5"/>
      <c r="L787" s="35"/>
    </row>
    <row r="788" spans="1:12" s="11" customFormat="1" ht="15" customHeight="1" hidden="1">
      <c r="A788" s="6">
        <v>20</v>
      </c>
      <c r="B788" s="116" t="s">
        <v>1257</v>
      </c>
      <c r="C788" s="3"/>
      <c r="D788" s="3">
        <v>26645</v>
      </c>
      <c r="E788" s="3"/>
      <c r="F788" s="3">
        <v>122.5</v>
      </c>
      <c r="G788" s="3">
        <v>36.5</v>
      </c>
      <c r="H788" s="3">
        <v>1966</v>
      </c>
      <c r="I788" s="3" t="s">
        <v>554</v>
      </c>
      <c r="J788" s="4">
        <v>2014</v>
      </c>
      <c r="K788" s="5"/>
      <c r="L788" s="35"/>
    </row>
    <row r="789" spans="1:12" s="11" customFormat="1" ht="15" customHeight="1" hidden="1">
      <c r="A789" s="6"/>
      <c r="B789" s="13" t="s">
        <v>1245</v>
      </c>
      <c r="C789" s="3">
        <v>700</v>
      </c>
      <c r="D789" s="3"/>
      <c r="E789" s="3"/>
      <c r="F789" s="3"/>
      <c r="G789" s="3"/>
      <c r="H789" s="3"/>
      <c r="I789" s="3"/>
      <c r="J789" s="4"/>
      <c r="K789" s="5"/>
      <c r="L789" s="35"/>
    </row>
    <row r="790" spans="1:12" s="11" customFormat="1" ht="16.5">
      <c r="A790" s="199" t="s">
        <v>699</v>
      </c>
      <c r="B790" s="199"/>
      <c r="C790" s="199"/>
      <c r="D790" s="199"/>
      <c r="E790" s="199"/>
      <c r="F790" s="3"/>
      <c r="G790" s="3"/>
      <c r="H790" s="3"/>
      <c r="I790" s="3"/>
      <c r="J790" s="95"/>
      <c r="K790" s="5"/>
      <c r="L790" s="35"/>
    </row>
    <row r="791" spans="1:12" s="11" customFormat="1" ht="16.5">
      <c r="A791" s="200" t="s">
        <v>1401</v>
      </c>
      <c r="B791" s="200"/>
      <c r="C791" s="200"/>
      <c r="D791" s="200"/>
      <c r="E791" s="200"/>
      <c r="F791" s="9" t="s">
        <v>558</v>
      </c>
      <c r="G791" s="3">
        <f>SUM(C792:C815)</f>
        <v>7805</v>
      </c>
      <c r="H791" s="10" t="s">
        <v>559</v>
      </c>
      <c r="I791" s="3"/>
      <c r="J791" s="4"/>
      <c r="K791" s="5"/>
      <c r="L791" s="35"/>
    </row>
    <row r="792" spans="1:12" s="11" customFormat="1" ht="15" customHeight="1" hidden="1">
      <c r="A792" s="6">
        <v>1</v>
      </c>
      <c r="B792" s="12" t="s">
        <v>1259</v>
      </c>
      <c r="C792" s="3"/>
      <c r="D792" s="16" t="s">
        <v>550</v>
      </c>
      <c r="E792" s="3"/>
      <c r="F792" s="3">
        <v>144</v>
      </c>
      <c r="G792" s="3">
        <v>43</v>
      </c>
      <c r="H792" s="3">
        <v>1968</v>
      </c>
      <c r="I792" s="3" t="s">
        <v>554</v>
      </c>
      <c r="J792" s="4">
        <v>2016</v>
      </c>
      <c r="K792" s="5"/>
      <c r="L792" s="35"/>
    </row>
    <row r="793" spans="1:12" s="11" customFormat="1" ht="15" customHeight="1" hidden="1">
      <c r="A793" s="6"/>
      <c r="B793" s="12" t="s">
        <v>1236</v>
      </c>
      <c r="C793" s="3">
        <v>400</v>
      </c>
      <c r="D793" s="3"/>
      <c r="E793" s="3"/>
      <c r="F793" s="3"/>
      <c r="G793" s="3"/>
      <c r="H793" s="3"/>
      <c r="I793" s="3"/>
      <c r="J793" s="4"/>
      <c r="K793" s="5"/>
      <c r="L793" s="35"/>
    </row>
    <row r="794" spans="1:12" s="11" customFormat="1" ht="15" customHeight="1" hidden="1">
      <c r="A794" s="6">
        <v>2</v>
      </c>
      <c r="B794" s="8" t="s">
        <v>1260</v>
      </c>
      <c r="C794" s="3"/>
      <c r="D794" s="3">
        <v>7114</v>
      </c>
      <c r="E794" s="3"/>
      <c r="F794" s="3">
        <v>11</v>
      </c>
      <c r="G794" s="3">
        <v>3</v>
      </c>
      <c r="H794" s="3">
        <v>1967</v>
      </c>
      <c r="I794" s="3" t="s">
        <v>554</v>
      </c>
      <c r="J794" s="4">
        <v>2015</v>
      </c>
      <c r="K794" s="5"/>
      <c r="L794" s="35"/>
    </row>
    <row r="795" spans="1:12" s="11" customFormat="1" ht="15" customHeight="1" hidden="1">
      <c r="A795" s="6"/>
      <c r="B795" s="13" t="s">
        <v>1241</v>
      </c>
      <c r="C795" s="3">
        <v>30</v>
      </c>
      <c r="D795" s="3"/>
      <c r="E795" s="3"/>
      <c r="F795" s="3"/>
      <c r="G795" s="3"/>
      <c r="H795" s="3"/>
      <c r="I795" s="3"/>
      <c r="J795" s="4"/>
      <c r="K795" s="5"/>
      <c r="L795" s="35"/>
    </row>
    <row r="796" spans="1:12" s="11" customFormat="1" ht="27" customHeight="1" hidden="1">
      <c r="A796" s="6">
        <v>3</v>
      </c>
      <c r="B796" s="96" t="s">
        <v>1261</v>
      </c>
      <c r="C796" s="3"/>
      <c r="D796" s="3">
        <v>7114</v>
      </c>
      <c r="E796" s="3"/>
      <c r="F796" s="3">
        <v>5</v>
      </c>
      <c r="G796" s="3">
        <v>2</v>
      </c>
      <c r="H796" s="3">
        <v>1967</v>
      </c>
      <c r="I796" s="3" t="s">
        <v>554</v>
      </c>
      <c r="J796" s="4">
        <v>2015</v>
      </c>
      <c r="K796" s="5"/>
      <c r="L796" s="35"/>
    </row>
    <row r="797" spans="1:12" s="11" customFormat="1" ht="15" customHeight="1" hidden="1">
      <c r="A797" s="6"/>
      <c r="B797" s="13" t="s">
        <v>1241</v>
      </c>
      <c r="C797" s="3">
        <v>15</v>
      </c>
      <c r="D797" s="3"/>
      <c r="E797" s="3"/>
      <c r="F797" s="3"/>
      <c r="G797" s="3"/>
      <c r="H797" s="3"/>
      <c r="I797" s="3"/>
      <c r="J797" s="4"/>
      <c r="K797" s="5"/>
      <c r="L797" s="35"/>
    </row>
    <row r="798" spans="1:12" s="11" customFormat="1" ht="15" customHeight="1" hidden="1">
      <c r="A798" s="6">
        <v>4</v>
      </c>
      <c r="B798" s="13" t="s">
        <v>1263</v>
      </c>
      <c r="C798" s="3"/>
      <c r="D798" s="3">
        <v>30772</v>
      </c>
      <c r="E798" s="3"/>
      <c r="F798" s="3">
        <v>252</v>
      </c>
      <c r="G798" s="3">
        <v>76</v>
      </c>
      <c r="H798" s="3">
        <v>2012</v>
      </c>
      <c r="I798" s="3" t="s">
        <v>554</v>
      </c>
      <c r="J798" s="4" t="s">
        <v>674</v>
      </c>
      <c r="K798" s="5"/>
      <c r="L798" s="35"/>
    </row>
    <row r="799" spans="1:12" s="11" customFormat="1" ht="15" customHeight="1" hidden="1">
      <c r="A799" s="6"/>
      <c r="B799" s="13" t="s">
        <v>1234</v>
      </c>
      <c r="C799" s="3">
        <v>750</v>
      </c>
      <c r="D799" s="3"/>
      <c r="E799" s="3"/>
      <c r="F799" s="3"/>
      <c r="G799" s="3"/>
      <c r="H799" s="3"/>
      <c r="I799" s="3"/>
      <c r="J799" s="4"/>
      <c r="K799" s="5"/>
      <c r="L799" s="35"/>
    </row>
    <row r="800" spans="1:12" s="11" customFormat="1" ht="15" customHeight="1">
      <c r="A800" s="6">
        <v>5</v>
      </c>
      <c r="B800" s="8" t="s">
        <v>1264</v>
      </c>
      <c r="C800" s="3"/>
      <c r="D800" s="3">
        <v>31232</v>
      </c>
      <c r="E800" s="3"/>
      <c r="F800" s="3">
        <v>576</v>
      </c>
      <c r="G800" s="3">
        <v>173</v>
      </c>
      <c r="H800" s="3">
        <v>1968</v>
      </c>
      <c r="I800" s="3" t="s">
        <v>554</v>
      </c>
      <c r="J800" s="4">
        <v>2016</v>
      </c>
      <c r="K800" s="5" t="s">
        <v>614</v>
      </c>
      <c r="L800" s="35"/>
    </row>
    <row r="801" spans="1:12" s="11" customFormat="1" ht="15" customHeight="1">
      <c r="A801" s="6"/>
      <c r="B801" s="13" t="s">
        <v>1265</v>
      </c>
      <c r="C801" s="3">
        <v>1480</v>
      </c>
      <c r="D801" s="3"/>
      <c r="E801" s="3"/>
      <c r="F801" s="3"/>
      <c r="G801" s="3"/>
      <c r="H801" s="3"/>
      <c r="I801" s="3"/>
      <c r="J801" s="4"/>
      <c r="K801" s="5"/>
      <c r="L801" s="35"/>
    </row>
    <row r="802" spans="1:12" s="11" customFormat="1" ht="15" customHeight="1" hidden="1">
      <c r="A802" s="6">
        <v>6</v>
      </c>
      <c r="B802" s="13" t="s">
        <v>1269</v>
      </c>
      <c r="C802" s="3"/>
      <c r="D802" s="3">
        <v>30361</v>
      </c>
      <c r="E802" s="3"/>
      <c r="F802" s="3">
        <v>189</v>
      </c>
      <c r="G802" s="3">
        <v>57</v>
      </c>
      <c r="H802" s="3">
        <v>1977</v>
      </c>
      <c r="I802" s="3" t="s">
        <v>554</v>
      </c>
      <c r="J802" s="4">
        <v>2013</v>
      </c>
      <c r="K802" s="5"/>
      <c r="L802" s="35"/>
    </row>
    <row r="803" spans="1:12" s="11" customFormat="1" ht="15" customHeight="1" hidden="1">
      <c r="A803" s="6"/>
      <c r="B803" s="13" t="s">
        <v>1270</v>
      </c>
      <c r="C803" s="3">
        <v>700</v>
      </c>
      <c r="D803" s="3"/>
      <c r="E803" s="3"/>
      <c r="F803" s="3"/>
      <c r="G803" s="3"/>
      <c r="H803" s="3"/>
      <c r="I803" s="3"/>
      <c r="J803" s="4"/>
      <c r="K803" s="5"/>
      <c r="L803" s="35"/>
    </row>
    <row r="804" spans="1:12" s="11" customFormat="1" ht="15" customHeight="1" hidden="1">
      <c r="A804" s="6">
        <v>7</v>
      </c>
      <c r="B804" s="13" t="s">
        <v>1274</v>
      </c>
      <c r="C804" s="3"/>
      <c r="D804" s="3">
        <v>31231</v>
      </c>
      <c r="E804" s="3"/>
      <c r="F804" s="3">
        <v>576</v>
      </c>
      <c r="G804" s="3">
        <v>173</v>
      </c>
      <c r="H804" s="3">
        <v>1968</v>
      </c>
      <c r="I804" s="3" t="s">
        <v>554</v>
      </c>
      <c r="J804" s="4">
        <v>2016</v>
      </c>
      <c r="K804" s="5"/>
      <c r="L804" s="35"/>
    </row>
    <row r="805" spans="1:12" s="11" customFormat="1" ht="15" customHeight="1" hidden="1">
      <c r="A805" s="6"/>
      <c r="B805" s="13" t="s">
        <v>1275</v>
      </c>
      <c r="C805" s="3">
        <v>1480</v>
      </c>
      <c r="D805" s="3"/>
      <c r="E805" s="3"/>
      <c r="F805" s="3"/>
      <c r="G805" s="3"/>
      <c r="H805" s="3"/>
      <c r="I805" s="3"/>
      <c r="J805" s="4"/>
      <c r="K805" s="5"/>
      <c r="L805" s="35"/>
    </row>
    <row r="806" spans="1:12" s="11" customFormat="1" ht="30" hidden="1">
      <c r="A806" s="6">
        <v>8</v>
      </c>
      <c r="B806" s="12" t="s">
        <v>128</v>
      </c>
      <c r="C806" s="3"/>
      <c r="D806" s="3">
        <v>31098</v>
      </c>
      <c r="E806" s="3"/>
      <c r="F806" s="3">
        <v>33.7</v>
      </c>
      <c r="G806" s="3">
        <v>10.1</v>
      </c>
      <c r="H806" s="3">
        <v>2001</v>
      </c>
      <c r="I806" s="3" t="s">
        <v>554</v>
      </c>
      <c r="J806" s="4">
        <v>2013</v>
      </c>
      <c r="K806" s="5"/>
      <c r="L806" s="35"/>
    </row>
    <row r="807" spans="1:12" s="11" customFormat="1" ht="15" customHeight="1" hidden="1">
      <c r="A807" s="6"/>
      <c r="B807" s="13" t="s">
        <v>1276</v>
      </c>
      <c r="C807" s="3">
        <v>150</v>
      </c>
      <c r="D807" s="3"/>
      <c r="E807" s="3"/>
      <c r="F807" s="3"/>
      <c r="G807" s="3"/>
      <c r="H807" s="3"/>
      <c r="I807" s="3"/>
      <c r="J807" s="4"/>
      <c r="K807" s="5"/>
      <c r="L807" s="35"/>
    </row>
    <row r="808" spans="1:12" s="11" customFormat="1" ht="15" customHeight="1" hidden="1">
      <c r="A808" s="6">
        <v>9</v>
      </c>
      <c r="B808" s="13" t="s">
        <v>1277</v>
      </c>
      <c r="C808" s="3"/>
      <c r="D808" s="3">
        <v>31098</v>
      </c>
      <c r="E808" s="3"/>
      <c r="F808" s="3">
        <v>90</v>
      </c>
      <c r="G808" s="3">
        <v>27</v>
      </c>
      <c r="H808" s="3">
        <v>2001</v>
      </c>
      <c r="I808" s="3" t="s">
        <v>554</v>
      </c>
      <c r="J808" s="4">
        <v>2013</v>
      </c>
      <c r="K808" s="5"/>
      <c r="L808" s="35"/>
    </row>
    <row r="809" spans="1:12" s="11" customFormat="1" ht="15" customHeight="1" hidden="1">
      <c r="A809" s="6"/>
      <c r="B809" s="13" t="s">
        <v>1276</v>
      </c>
      <c r="C809" s="3">
        <v>100</v>
      </c>
      <c r="D809" s="3"/>
      <c r="E809" s="3"/>
      <c r="F809" s="3"/>
      <c r="G809" s="3"/>
      <c r="H809" s="3"/>
      <c r="I809" s="3"/>
      <c r="J809" s="4"/>
      <c r="K809" s="5"/>
      <c r="L809" s="35"/>
    </row>
    <row r="810" spans="1:12" s="11" customFormat="1" ht="15" customHeight="1" hidden="1">
      <c r="A810" s="6">
        <v>10</v>
      </c>
      <c r="B810" s="13" t="s">
        <v>1279</v>
      </c>
      <c r="C810" s="3"/>
      <c r="D810" s="3">
        <v>30466</v>
      </c>
      <c r="E810" s="3"/>
      <c r="F810" s="3">
        <v>360</v>
      </c>
      <c r="G810" s="3">
        <v>108</v>
      </c>
      <c r="H810" s="3">
        <v>1982</v>
      </c>
      <c r="I810" s="3" t="s">
        <v>554</v>
      </c>
      <c r="J810" s="4">
        <v>2018</v>
      </c>
      <c r="K810" s="5"/>
      <c r="L810" s="35"/>
    </row>
    <row r="811" spans="1:12" s="11" customFormat="1" ht="15" customHeight="1" hidden="1">
      <c r="A811" s="6"/>
      <c r="B811" s="13" t="s">
        <v>1280</v>
      </c>
      <c r="C811" s="3">
        <v>1000</v>
      </c>
      <c r="D811" s="3"/>
      <c r="E811" s="3"/>
      <c r="F811" s="3"/>
      <c r="G811" s="3"/>
      <c r="H811" s="3"/>
      <c r="I811" s="3"/>
      <c r="J811" s="4"/>
      <c r="K811" s="5"/>
      <c r="L811" s="35"/>
    </row>
    <row r="812" spans="1:12" s="11" customFormat="1" ht="15" customHeight="1" hidden="1">
      <c r="A812" s="6">
        <v>11</v>
      </c>
      <c r="B812" s="13" t="s">
        <v>1281</v>
      </c>
      <c r="C812" s="3"/>
      <c r="D812" s="3">
        <v>30361</v>
      </c>
      <c r="E812" s="3"/>
      <c r="F812" s="3">
        <v>189</v>
      </c>
      <c r="G812" s="3">
        <v>57</v>
      </c>
      <c r="H812" s="3">
        <v>1977</v>
      </c>
      <c r="I812" s="3" t="s">
        <v>554</v>
      </c>
      <c r="J812" s="4">
        <v>2013</v>
      </c>
      <c r="K812" s="5"/>
      <c r="L812" s="35"/>
    </row>
    <row r="813" spans="1:12" s="11" customFormat="1" ht="15" customHeight="1" hidden="1">
      <c r="A813" s="6"/>
      <c r="B813" s="13" t="s">
        <v>1270</v>
      </c>
      <c r="C813" s="3">
        <v>700</v>
      </c>
      <c r="D813" s="3"/>
      <c r="E813" s="3"/>
      <c r="F813" s="3"/>
      <c r="G813" s="3"/>
      <c r="H813" s="3"/>
      <c r="I813" s="3"/>
      <c r="J813" s="4"/>
      <c r="K813" s="5"/>
      <c r="L813" s="35"/>
    </row>
    <row r="814" spans="1:12" s="11" customFormat="1" ht="15" customHeight="1" hidden="1">
      <c r="A814" s="6">
        <v>12</v>
      </c>
      <c r="B814" s="13" t="s">
        <v>1282</v>
      </c>
      <c r="C814" s="3"/>
      <c r="D814" s="3">
        <v>30358</v>
      </c>
      <c r="E814" s="3"/>
      <c r="F814" s="3">
        <v>360</v>
      </c>
      <c r="G814" s="3">
        <v>108</v>
      </c>
      <c r="H814" s="3">
        <v>1976</v>
      </c>
      <c r="I814" s="3" t="s">
        <v>554</v>
      </c>
      <c r="J814" s="4">
        <v>2012</v>
      </c>
      <c r="K814" s="5"/>
      <c r="L814" s="35"/>
    </row>
    <row r="815" spans="1:12" s="11" customFormat="1" ht="15" customHeight="1" hidden="1">
      <c r="A815" s="6"/>
      <c r="B815" s="13" t="s">
        <v>1280</v>
      </c>
      <c r="C815" s="3">
        <v>1000</v>
      </c>
      <c r="D815" s="3"/>
      <c r="E815" s="3"/>
      <c r="F815" s="3"/>
      <c r="G815" s="3"/>
      <c r="H815" s="3"/>
      <c r="I815" s="3"/>
      <c r="J815" s="4"/>
      <c r="K815" s="5"/>
      <c r="L815" s="35"/>
    </row>
    <row r="816" spans="1:12" s="11" customFormat="1" ht="16.5">
      <c r="A816" s="200" t="s">
        <v>1402</v>
      </c>
      <c r="B816" s="200"/>
      <c r="C816" s="200"/>
      <c r="D816" s="200"/>
      <c r="E816" s="200"/>
      <c r="F816" s="9"/>
      <c r="G816" s="3"/>
      <c r="H816" s="10"/>
      <c r="I816" s="3"/>
      <c r="J816" s="4"/>
      <c r="K816" s="5"/>
      <c r="L816" s="35"/>
    </row>
    <row r="817" spans="1:12" s="11" customFormat="1" ht="15" customHeight="1" hidden="1">
      <c r="A817" s="6">
        <v>1</v>
      </c>
      <c r="B817" s="13" t="s">
        <v>1284</v>
      </c>
      <c r="C817" s="3"/>
      <c r="D817" s="3">
        <v>17243</v>
      </c>
      <c r="E817" s="3"/>
      <c r="F817" s="3">
        <v>101</v>
      </c>
      <c r="G817" s="3">
        <v>31</v>
      </c>
      <c r="H817" s="3">
        <v>1962</v>
      </c>
      <c r="I817" s="3" t="s">
        <v>554</v>
      </c>
      <c r="J817" s="4">
        <v>2010</v>
      </c>
      <c r="K817" s="5"/>
      <c r="L817" s="35"/>
    </row>
    <row r="818" spans="1:12" s="11" customFormat="1" ht="15" customHeight="1" hidden="1">
      <c r="A818" s="6"/>
      <c r="B818" s="13" t="s">
        <v>1285</v>
      </c>
      <c r="C818" s="3">
        <v>447</v>
      </c>
      <c r="D818" s="3"/>
      <c r="E818" s="3"/>
      <c r="F818" s="3"/>
      <c r="G818" s="3"/>
      <c r="H818" s="3"/>
      <c r="I818" s="3"/>
      <c r="J818" s="4"/>
      <c r="K818" s="5"/>
      <c r="L818" s="35"/>
    </row>
    <row r="819" spans="1:12" s="11" customFormat="1" ht="15" customHeight="1" hidden="1">
      <c r="A819" s="6">
        <v>2</v>
      </c>
      <c r="B819" s="13" t="s">
        <v>1287</v>
      </c>
      <c r="C819" s="3"/>
      <c r="D819" s="3">
        <v>17243</v>
      </c>
      <c r="E819" s="3"/>
      <c r="F819" s="3">
        <v>131</v>
      </c>
      <c r="G819" s="3">
        <v>39</v>
      </c>
      <c r="H819" s="3">
        <v>1970</v>
      </c>
      <c r="I819" s="3" t="s">
        <v>554</v>
      </c>
      <c r="J819" s="4">
        <v>2018</v>
      </c>
      <c r="K819" s="5"/>
      <c r="L819" s="35"/>
    </row>
    <row r="820" spans="1:12" s="11" customFormat="1" ht="15" customHeight="1" hidden="1">
      <c r="A820" s="6"/>
      <c r="B820" s="13" t="s">
        <v>1288</v>
      </c>
      <c r="C820" s="3">
        <v>365</v>
      </c>
      <c r="D820" s="3"/>
      <c r="E820" s="3"/>
      <c r="F820" s="3"/>
      <c r="G820" s="3"/>
      <c r="H820" s="3"/>
      <c r="I820" s="3"/>
      <c r="J820" s="4"/>
      <c r="K820" s="5"/>
      <c r="L820" s="35"/>
    </row>
    <row r="821" spans="1:12" s="11" customFormat="1" ht="15" customHeight="1" hidden="1">
      <c r="A821" s="6">
        <v>3</v>
      </c>
      <c r="B821" s="13" t="s">
        <v>1289</v>
      </c>
      <c r="C821" s="3"/>
      <c r="D821" s="3">
        <v>17243</v>
      </c>
      <c r="E821" s="3"/>
      <c r="F821" s="3">
        <v>22</v>
      </c>
      <c r="G821" s="3">
        <v>6</v>
      </c>
      <c r="H821" s="3">
        <v>1970</v>
      </c>
      <c r="I821" s="3" t="s">
        <v>554</v>
      </c>
      <c r="J821" s="4">
        <v>2018</v>
      </c>
      <c r="K821" s="5"/>
      <c r="L821" s="35"/>
    </row>
    <row r="822" spans="1:12" s="11" customFormat="1" ht="15" customHeight="1" hidden="1">
      <c r="A822" s="6"/>
      <c r="B822" s="13" t="s">
        <v>1290</v>
      </c>
      <c r="C822" s="3">
        <v>60</v>
      </c>
      <c r="D822" s="3"/>
      <c r="E822" s="3"/>
      <c r="F822" s="3"/>
      <c r="G822" s="3"/>
      <c r="H822" s="3"/>
      <c r="I822" s="3"/>
      <c r="J822" s="4"/>
      <c r="K822" s="5"/>
      <c r="L822" s="35"/>
    </row>
    <row r="823" spans="1:12" s="11" customFormat="1" ht="15" customHeight="1">
      <c r="A823" s="6">
        <v>4</v>
      </c>
      <c r="B823" s="13" t="s">
        <v>1291</v>
      </c>
      <c r="C823" s="3"/>
      <c r="D823" s="3">
        <v>17243</v>
      </c>
      <c r="E823" s="3"/>
      <c r="F823" s="3">
        <v>89</v>
      </c>
      <c r="G823" s="3">
        <v>27</v>
      </c>
      <c r="H823" s="3">
        <v>1965</v>
      </c>
      <c r="I823" s="3" t="s">
        <v>554</v>
      </c>
      <c r="J823" s="4">
        <v>2013</v>
      </c>
      <c r="K823" s="5" t="s">
        <v>614</v>
      </c>
      <c r="L823" s="35"/>
    </row>
    <row r="824" spans="1:12" s="11" customFormat="1" ht="15" customHeight="1">
      <c r="A824" s="6"/>
      <c r="B824" s="13" t="s">
        <v>1236</v>
      </c>
      <c r="C824" s="3">
        <v>395</v>
      </c>
      <c r="D824" s="3"/>
      <c r="E824" s="3"/>
      <c r="F824" s="3"/>
      <c r="G824" s="3"/>
      <c r="H824" s="3"/>
      <c r="I824" s="3"/>
      <c r="J824" s="4"/>
      <c r="K824" s="5"/>
      <c r="L824" s="35"/>
    </row>
    <row r="825" spans="1:12" s="11" customFormat="1" ht="16.5">
      <c r="A825" s="200" t="s">
        <v>1292</v>
      </c>
      <c r="B825" s="200"/>
      <c r="C825" s="200"/>
      <c r="D825" s="200"/>
      <c r="E825" s="200"/>
      <c r="F825" s="9" t="s">
        <v>558</v>
      </c>
      <c r="G825" s="3">
        <f>SUM(C826:C855)</f>
        <v>1367</v>
      </c>
      <c r="H825" s="10" t="s">
        <v>559</v>
      </c>
      <c r="I825" s="3"/>
      <c r="J825" s="4"/>
      <c r="K825" s="5"/>
      <c r="L825" s="35"/>
    </row>
    <row r="826" spans="1:12" s="11" customFormat="1" ht="15" customHeight="1" hidden="1">
      <c r="A826" s="6">
        <v>1</v>
      </c>
      <c r="B826" s="13" t="s">
        <v>1293</v>
      </c>
      <c r="C826" s="3"/>
      <c r="D826" s="3">
        <v>3473</v>
      </c>
      <c r="E826" s="3"/>
      <c r="F826" s="3">
        <v>22</v>
      </c>
      <c r="G826" s="3">
        <v>6</v>
      </c>
      <c r="H826" s="3">
        <v>1962</v>
      </c>
      <c r="I826" s="3" t="s">
        <v>554</v>
      </c>
      <c r="J826" s="4">
        <v>2010</v>
      </c>
      <c r="K826" s="5"/>
      <c r="L826" s="35"/>
    </row>
    <row r="827" spans="1:12" s="11" customFormat="1" ht="15" customHeight="1" hidden="1">
      <c r="A827" s="6"/>
      <c r="B827" s="13" t="s">
        <v>1294</v>
      </c>
      <c r="C827" s="3">
        <v>35</v>
      </c>
      <c r="D827" s="3"/>
      <c r="E827" s="3"/>
      <c r="F827" s="3"/>
      <c r="G827" s="3"/>
      <c r="H827" s="3"/>
      <c r="I827" s="3"/>
      <c r="J827" s="4"/>
      <c r="K827" s="5"/>
      <c r="L827" s="35"/>
    </row>
    <row r="828" spans="1:12" s="11" customFormat="1" ht="15" customHeight="1" hidden="1">
      <c r="A828" s="6">
        <v>2</v>
      </c>
      <c r="B828" s="8" t="s">
        <v>1295</v>
      </c>
      <c r="C828" s="3"/>
      <c r="D828" s="3">
        <v>3473</v>
      </c>
      <c r="E828" s="3"/>
      <c r="F828" s="3">
        <v>32</v>
      </c>
      <c r="G828" s="3">
        <v>10</v>
      </c>
      <c r="H828" s="3">
        <v>1965</v>
      </c>
      <c r="I828" s="3" t="s">
        <v>554</v>
      </c>
      <c r="J828" s="4">
        <v>2013</v>
      </c>
      <c r="K828" s="5"/>
      <c r="L828" s="35"/>
    </row>
    <row r="829" spans="1:12" s="11" customFormat="1" ht="15" customHeight="1" hidden="1">
      <c r="A829" s="6"/>
      <c r="B829" s="13" t="s">
        <v>1241</v>
      </c>
      <c r="C829" s="3">
        <v>90</v>
      </c>
      <c r="D829" s="3"/>
      <c r="E829" s="3"/>
      <c r="F829" s="3"/>
      <c r="G829" s="3"/>
      <c r="H829" s="3"/>
      <c r="I829" s="3"/>
      <c r="J829" s="4"/>
      <c r="K829" s="5"/>
      <c r="L829" s="35"/>
    </row>
    <row r="830" spans="1:12" s="11" customFormat="1" ht="15" customHeight="1" hidden="1">
      <c r="A830" s="6">
        <v>3</v>
      </c>
      <c r="B830" s="13" t="s">
        <v>1296</v>
      </c>
      <c r="C830" s="3"/>
      <c r="D830" s="3">
        <v>3473</v>
      </c>
      <c r="E830" s="3"/>
      <c r="F830" s="3">
        <v>21</v>
      </c>
      <c r="G830" s="3">
        <v>6</v>
      </c>
      <c r="H830" s="3">
        <v>1965</v>
      </c>
      <c r="I830" s="3" t="s">
        <v>554</v>
      </c>
      <c r="J830" s="4">
        <v>2013</v>
      </c>
      <c r="K830" s="5"/>
      <c r="L830" s="35"/>
    </row>
    <row r="831" spans="1:12" s="11" customFormat="1" ht="15" customHeight="1" hidden="1">
      <c r="A831" s="6"/>
      <c r="B831" s="13" t="s">
        <v>1241</v>
      </c>
      <c r="C831" s="3">
        <v>60</v>
      </c>
      <c r="D831" s="3"/>
      <c r="E831" s="3"/>
      <c r="F831" s="3"/>
      <c r="G831" s="3"/>
      <c r="H831" s="3"/>
      <c r="I831" s="3"/>
      <c r="J831" s="4"/>
      <c r="K831" s="5"/>
      <c r="L831" s="35"/>
    </row>
    <row r="832" spans="1:12" s="11" customFormat="1" ht="15" customHeight="1" hidden="1">
      <c r="A832" s="6">
        <v>4</v>
      </c>
      <c r="B832" s="8" t="s">
        <v>1303</v>
      </c>
      <c r="C832" s="3"/>
      <c r="D832" s="3">
        <v>3473</v>
      </c>
      <c r="E832" s="3"/>
      <c r="F832" s="3">
        <v>38</v>
      </c>
      <c r="G832" s="3">
        <v>11</v>
      </c>
      <c r="H832" s="3">
        <v>1971</v>
      </c>
      <c r="I832" s="3" t="s">
        <v>554</v>
      </c>
      <c r="J832" s="4">
        <v>2019</v>
      </c>
      <c r="K832" s="5"/>
      <c r="L832" s="35"/>
    </row>
    <row r="833" spans="1:12" s="11" customFormat="1" ht="15" customHeight="1" hidden="1">
      <c r="A833" s="6"/>
      <c r="B833" s="13" t="s">
        <v>1234</v>
      </c>
      <c r="C833" s="3">
        <v>140</v>
      </c>
      <c r="D833" s="3"/>
      <c r="E833" s="3"/>
      <c r="F833" s="3"/>
      <c r="G833" s="3"/>
      <c r="H833" s="3"/>
      <c r="I833" s="3"/>
      <c r="J833" s="4"/>
      <c r="K833" s="5"/>
      <c r="L833" s="35"/>
    </row>
    <row r="834" spans="1:12" s="11" customFormat="1" ht="15" customHeight="1" hidden="1">
      <c r="A834" s="6">
        <v>5</v>
      </c>
      <c r="B834" s="8" t="s">
        <v>1304</v>
      </c>
      <c r="C834" s="3"/>
      <c r="D834" s="3">
        <v>3473</v>
      </c>
      <c r="E834" s="3"/>
      <c r="F834" s="3">
        <v>20</v>
      </c>
      <c r="G834" s="3">
        <v>6</v>
      </c>
      <c r="H834" s="3">
        <v>2000</v>
      </c>
      <c r="I834" s="3" t="s">
        <v>554</v>
      </c>
      <c r="J834" s="4">
        <v>2012</v>
      </c>
      <c r="K834" s="5"/>
      <c r="L834" s="35"/>
    </row>
    <row r="835" spans="1:12" s="11" customFormat="1" ht="15" customHeight="1" hidden="1">
      <c r="A835" s="6"/>
      <c r="B835" s="13" t="s">
        <v>1242</v>
      </c>
      <c r="C835" s="3">
        <v>75</v>
      </c>
      <c r="D835" s="3"/>
      <c r="E835" s="3"/>
      <c r="F835" s="3"/>
      <c r="G835" s="3"/>
      <c r="H835" s="3"/>
      <c r="I835" s="3"/>
      <c r="J835" s="4"/>
      <c r="K835" s="5"/>
      <c r="L835" s="35"/>
    </row>
    <row r="836" spans="1:12" s="11" customFormat="1" ht="15" customHeight="1" hidden="1">
      <c r="A836" s="6">
        <v>6</v>
      </c>
      <c r="B836" s="13" t="s">
        <v>1305</v>
      </c>
      <c r="C836" s="3"/>
      <c r="D836" s="3">
        <v>3473</v>
      </c>
      <c r="E836" s="3"/>
      <c r="F836" s="3">
        <v>32</v>
      </c>
      <c r="G836" s="3">
        <v>10</v>
      </c>
      <c r="H836" s="3">
        <v>2000</v>
      </c>
      <c r="I836" s="3" t="s">
        <v>554</v>
      </c>
      <c r="J836" s="4">
        <v>2012</v>
      </c>
      <c r="K836" s="5"/>
      <c r="L836" s="35"/>
    </row>
    <row r="837" spans="1:12" s="11" customFormat="1" ht="15" customHeight="1" hidden="1">
      <c r="A837" s="6"/>
      <c r="B837" s="13" t="s">
        <v>1306</v>
      </c>
      <c r="C837" s="3">
        <v>100</v>
      </c>
      <c r="D837" s="3"/>
      <c r="E837" s="3"/>
      <c r="F837" s="3"/>
      <c r="G837" s="3"/>
      <c r="H837" s="3"/>
      <c r="I837" s="3"/>
      <c r="J837" s="4"/>
      <c r="K837" s="5"/>
      <c r="L837" s="35"/>
    </row>
    <row r="838" spans="1:12" s="11" customFormat="1" ht="15" customHeight="1" hidden="1">
      <c r="A838" s="6">
        <v>7</v>
      </c>
      <c r="B838" s="13" t="s">
        <v>185</v>
      </c>
      <c r="C838" s="3"/>
      <c r="D838" s="3">
        <v>3473</v>
      </c>
      <c r="E838" s="3"/>
      <c r="F838" s="3">
        <v>41</v>
      </c>
      <c r="G838" s="3">
        <v>12</v>
      </c>
      <c r="H838" s="3">
        <v>1970</v>
      </c>
      <c r="I838" s="3" t="s">
        <v>554</v>
      </c>
      <c r="J838" s="4">
        <v>2018</v>
      </c>
      <c r="K838" s="5"/>
      <c r="L838" s="35"/>
    </row>
    <row r="839" spans="1:12" s="11" customFormat="1" ht="15" customHeight="1" hidden="1">
      <c r="A839" s="6"/>
      <c r="B839" s="13" t="s">
        <v>1313</v>
      </c>
      <c r="C839" s="3">
        <v>180</v>
      </c>
      <c r="D839" s="3"/>
      <c r="E839" s="3"/>
      <c r="F839" s="3"/>
      <c r="G839" s="3"/>
      <c r="H839" s="3"/>
      <c r="I839" s="3"/>
      <c r="J839" s="4"/>
      <c r="K839" s="5"/>
      <c r="L839" s="35"/>
    </row>
    <row r="840" spans="1:12" s="11" customFormat="1" ht="15" customHeight="1">
      <c r="A840" s="6">
        <v>8</v>
      </c>
      <c r="B840" s="13" t="s">
        <v>1307</v>
      </c>
      <c r="C840" s="3"/>
      <c r="D840" s="3">
        <v>3473</v>
      </c>
      <c r="E840" s="3"/>
      <c r="F840" s="3">
        <v>16</v>
      </c>
      <c r="G840" s="3">
        <v>5</v>
      </c>
      <c r="H840" s="3">
        <v>1962</v>
      </c>
      <c r="I840" s="3" t="s">
        <v>554</v>
      </c>
      <c r="J840" s="4">
        <v>2010</v>
      </c>
      <c r="K840" s="5" t="s">
        <v>614</v>
      </c>
      <c r="L840" s="35"/>
    </row>
    <row r="841" spans="1:12" s="11" customFormat="1" ht="15" customHeight="1">
      <c r="A841" s="6"/>
      <c r="B841" s="13" t="s">
        <v>1294</v>
      </c>
      <c r="C841" s="3">
        <v>45</v>
      </c>
      <c r="D841" s="3"/>
      <c r="E841" s="3"/>
      <c r="F841" s="3"/>
      <c r="G841" s="3"/>
      <c r="H841" s="3"/>
      <c r="I841" s="3"/>
      <c r="J841" s="4"/>
      <c r="K841" s="5"/>
      <c r="L841" s="35"/>
    </row>
    <row r="842" spans="1:12" s="11" customFormat="1" ht="15" customHeight="1" hidden="1">
      <c r="A842" s="6">
        <v>9</v>
      </c>
      <c r="B842" s="8" t="s">
        <v>1308</v>
      </c>
      <c r="C842" s="3"/>
      <c r="D842" s="3">
        <v>3473</v>
      </c>
      <c r="E842" s="3"/>
      <c r="F842" s="3">
        <v>15</v>
      </c>
      <c r="G842" s="3">
        <v>5</v>
      </c>
      <c r="H842" s="3">
        <v>1964</v>
      </c>
      <c r="I842" s="3" t="s">
        <v>554</v>
      </c>
      <c r="J842" s="4">
        <v>2012</v>
      </c>
      <c r="K842" s="5"/>
      <c r="L842" s="35"/>
    </row>
    <row r="843" spans="1:12" s="11" customFormat="1" ht="15" customHeight="1" hidden="1">
      <c r="A843" s="6"/>
      <c r="B843" s="13" t="s">
        <v>1241</v>
      </c>
      <c r="C843" s="3">
        <v>142</v>
      </c>
      <c r="D843" s="3"/>
      <c r="E843" s="3"/>
      <c r="F843" s="3"/>
      <c r="G843" s="3"/>
      <c r="H843" s="3"/>
      <c r="I843" s="3"/>
      <c r="J843" s="4"/>
      <c r="K843" s="5"/>
      <c r="L843" s="35"/>
    </row>
    <row r="844" spans="1:12" s="11" customFormat="1" ht="15" customHeight="1" hidden="1">
      <c r="A844" s="6">
        <v>10</v>
      </c>
      <c r="B844" s="13" t="s">
        <v>1309</v>
      </c>
      <c r="C844" s="3"/>
      <c r="D844" s="3">
        <v>3473</v>
      </c>
      <c r="E844" s="3"/>
      <c r="F844" s="3">
        <v>32</v>
      </c>
      <c r="G844" s="3">
        <v>10</v>
      </c>
      <c r="H844" s="3">
        <v>1966</v>
      </c>
      <c r="I844" s="3" t="s">
        <v>554</v>
      </c>
      <c r="J844" s="4">
        <v>2014</v>
      </c>
      <c r="K844" s="5"/>
      <c r="L844" s="35"/>
    </row>
    <row r="845" spans="1:12" s="11" customFormat="1" ht="15" customHeight="1" hidden="1">
      <c r="A845" s="6"/>
      <c r="B845" s="13" t="s">
        <v>1241</v>
      </c>
      <c r="C845" s="3">
        <v>90</v>
      </c>
      <c r="D845" s="3"/>
      <c r="E845" s="3"/>
      <c r="F845" s="3"/>
      <c r="G845" s="3"/>
      <c r="H845" s="3"/>
      <c r="I845" s="3"/>
      <c r="J845" s="4"/>
      <c r="K845" s="5"/>
      <c r="L845" s="35"/>
    </row>
    <row r="846" spans="1:12" s="11" customFormat="1" ht="15" customHeight="1" hidden="1">
      <c r="A846" s="6">
        <v>11</v>
      </c>
      <c r="B846" s="8" t="s">
        <v>1310</v>
      </c>
      <c r="C846" s="3"/>
      <c r="D846" s="3">
        <v>3473</v>
      </c>
      <c r="E846" s="3"/>
      <c r="F846" s="3">
        <v>22</v>
      </c>
      <c r="G846" s="3">
        <v>6</v>
      </c>
      <c r="H846" s="3">
        <v>1964</v>
      </c>
      <c r="I846" s="3" t="s">
        <v>554</v>
      </c>
      <c r="J846" s="4">
        <v>2012</v>
      </c>
      <c r="K846" s="5"/>
      <c r="L846" s="35"/>
    </row>
    <row r="847" spans="1:12" s="11" customFormat="1" ht="15" customHeight="1" hidden="1">
      <c r="A847" s="6"/>
      <c r="B847" s="13" t="s">
        <v>1241</v>
      </c>
      <c r="C847" s="3">
        <v>60</v>
      </c>
      <c r="D847" s="3"/>
      <c r="E847" s="3"/>
      <c r="F847" s="3"/>
      <c r="G847" s="3"/>
      <c r="H847" s="3"/>
      <c r="I847" s="3"/>
      <c r="J847" s="4"/>
      <c r="K847" s="5"/>
      <c r="L847" s="35"/>
    </row>
    <row r="848" spans="1:12" s="11" customFormat="1" ht="15" customHeight="1" hidden="1">
      <c r="A848" s="6">
        <v>12</v>
      </c>
      <c r="B848" s="13" t="s">
        <v>1311</v>
      </c>
      <c r="C848" s="3"/>
      <c r="D848" s="3">
        <v>3473</v>
      </c>
      <c r="E848" s="3"/>
      <c r="F848" s="3">
        <v>32</v>
      </c>
      <c r="G848" s="3">
        <v>10</v>
      </c>
      <c r="H848" s="3">
        <v>1964</v>
      </c>
      <c r="I848" s="3" t="s">
        <v>554</v>
      </c>
      <c r="J848" s="4">
        <v>2012</v>
      </c>
      <c r="K848" s="5"/>
      <c r="L848" s="35"/>
    </row>
    <row r="849" spans="1:12" s="11" customFormat="1" ht="15" customHeight="1" hidden="1">
      <c r="A849" s="6"/>
      <c r="B849" s="13" t="s">
        <v>1241</v>
      </c>
      <c r="C849" s="3">
        <v>90</v>
      </c>
      <c r="D849" s="3"/>
      <c r="E849" s="3"/>
      <c r="F849" s="3"/>
      <c r="G849" s="3"/>
      <c r="H849" s="3"/>
      <c r="I849" s="3"/>
      <c r="J849" s="4"/>
      <c r="K849" s="5"/>
      <c r="L849" s="35"/>
    </row>
    <row r="850" spans="1:12" s="11" customFormat="1" ht="15" customHeight="1" hidden="1">
      <c r="A850" s="6">
        <v>13</v>
      </c>
      <c r="B850" s="8" t="s">
        <v>1312</v>
      </c>
      <c r="C850" s="3"/>
      <c r="D850" s="3">
        <v>3473</v>
      </c>
      <c r="E850" s="3"/>
      <c r="F850" s="3">
        <v>18</v>
      </c>
      <c r="G850" s="3">
        <v>5</v>
      </c>
      <c r="H850" s="3">
        <v>1973</v>
      </c>
      <c r="I850" s="3" t="s">
        <v>554</v>
      </c>
      <c r="J850" s="4">
        <v>2009</v>
      </c>
      <c r="K850" s="5"/>
      <c r="L850" s="35"/>
    </row>
    <row r="851" spans="1:12" s="11" customFormat="1" ht="15" customHeight="1" hidden="1">
      <c r="A851" s="6"/>
      <c r="B851" s="13" t="s">
        <v>1313</v>
      </c>
      <c r="C851" s="3">
        <v>50</v>
      </c>
      <c r="D851" s="3"/>
      <c r="E851" s="3"/>
      <c r="F851" s="3"/>
      <c r="G851" s="3"/>
      <c r="H851" s="3"/>
      <c r="I851" s="3"/>
      <c r="J851" s="4"/>
      <c r="K851" s="5"/>
      <c r="L851" s="35"/>
    </row>
    <row r="852" spans="1:12" s="11" customFormat="1" ht="15" customHeight="1" hidden="1">
      <c r="A852" s="6">
        <v>14</v>
      </c>
      <c r="B852" s="13" t="s">
        <v>1314</v>
      </c>
      <c r="C852" s="3"/>
      <c r="D852" s="3">
        <v>3473</v>
      </c>
      <c r="E852" s="3"/>
      <c r="F852" s="3">
        <v>32</v>
      </c>
      <c r="G852" s="3">
        <v>10</v>
      </c>
      <c r="H852" s="3">
        <v>1973</v>
      </c>
      <c r="I852" s="3" t="s">
        <v>554</v>
      </c>
      <c r="J852" s="4">
        <v>2009</v>
      </c>
      <c r="K852" s="5"/>
      <c r="L852" s="35"/>
    </row>
    <row r="853" spans="1:12" s="11" customFormat="1" ht="15" customHeight="1" hidden="1">
      <c r="A853" s="6"/>
      <c r="B853" s="13" t="s">
        <v>1294</v>
      </c>
      <c r="C853" s="3">
        <v>90</v>
      </c>
      <c r="D853" s="3"/>
      <c r="E853" s="3"/>
      <c r="F853" s="3"/>
      <c r="G853" s="3"/>
      <c r="H853" s="3"/>
      <c r="I853" s="3"/>
      <c r="J853" s="4"/>
      <c r="K853" s="5"/>
      <c r="L853" s="35"/>
    </row>
    <row r="854" spans="1:12" s="11" customFormat="1" ht="15" customHeight="1" hidden="1">
      <c r="A854" s="6">
        <v>15</v>
      </c>
      <c r="B854" s="13" t="s">
        <v>1315</v>
      </c>
      <c r="C854" s="3"/>
      <c r="D854" s="3">
        <v>3473</v>
      </c>
      <c r="E854" s="3"/>
      <c r="F854" s="3">
        <v>32</v>
      </c>
      <c r="G854" s="3">
        <v>10</v>
      </c>
      <c r="H854" s="3">
        <v>1971</v>
      </c>
      <c r="I854" s="3" t="s">
        <v>554</v>
      </c>
      <c r="J854" s="4">
        <v>2019</v>
      </c>
      <c r="K854" s="5"/>
      <c r="L854" s="35"/>
    </row>
    <row r="855" spans="1:12" s="11" customFormat="1" ht="15" customHeight="1" hidden="1">
      <c r="A855" s="6"/>
      <c r="B855" s="13" t="s">
        <v>1270</v>
      </c>
      <c r="C855" s="3">
        <v>120</v>
      </c>
      <c r="D855" s="3"/>
      <c r="E855" s="3"/>
      <c r="F855" s="3"/>
      <c r="G855" s="3"/>
      <c r="H855" s="3"/>
      <c r="I855" s="3"/>
      <c r="J855" s="4"/>
      <c r="K855" s="5"/>
      <c r="L855" s="35"/>
    </row>
    <row r="856" spans="1:12" s="11" customFormat="1" ht="34.5" customHeight="1">
      <c r="A856" s="200" t="s">
        <v>1317</v>
      </c>
      <c r="B856" s="200"/>
      <c r="C856" s="200"/>
      <c r="D856" s="200"/>
      <c r="E856" s="200"/>
      <c r="F856" s="9" t="s">
        <v>558</v>
      </c>
      <c r="G856" s="3">
        <f>SUM(C857:C870)</f>
        <v>336</v>
      </c>
      <c r="H856" s="10" t="s">
        <v>559</v>
      </c>
      <c r="I856" s="3"/>
      <c r="J856" s="4"/>
      <c r="K856" s="5"/>
      <c r="L856" s="35"/>
    </row>
    <row r="857" spans="1:12" s="11" customFormat="1" ht="15" customHeight="1" hidden="1">
      <c r="A857" s="6">
        <v>1</v>
      </c>
      <c r="B857" s="13" t="s">
        <v>1318</v>
      </c>
      <c r="C857" s="3"/>
      <c r="D857" s="3">
        <v>3594</v>
      </c>
      <c r="E857" s="3"/>
      <c r="F857" s="3">
        <v>91</v>
      </c>
      <c r="G857" s="3">
        <v>26</v>
      </c>
      <c r="H857" s="3">
        <v>1964</v>
      </c>
      <c r="I857" s="3" t="s">
        <v>554</v>
      </c>
      <c r="J857" s="4">
        <v>2012</v>
      </c>
      <c r="K857" s="5"/>
      <c r="L857" s="35"/>
    </row>
    <row r="858" spans="1:12" s="11" customFormat="1" ht="15" customHeight="1" hidden="1">
      <c r="A858" s="6"/>
      <c r="B858" s="13" t="s">
        <v>1319</v>
      </c>
      <c r="C858" s="3">
        <v>80</v>
      </c>
      <c r="D858" s="3"/>
      <c r="E858" s="3"/>
      <c r="F858" s="3"/>
      <c r="G858" s="3"/>
      <c r="H858" s="3"/>
      <c r="I858" s="3"/>
      <c r="J858" s="4"/>
      <c r="K858" s="5"/>
      <c r="L858" s="35"/>
    </row>
    <row r="859" spans="1:12" s="11" customFormat="1" ht="15" customHeight="1">
      <c r="A859" s="6">
        <v>2</v>
      </c>
      <c r="B859" s="13" t="s">
        <v>1323</v>
      </c>
      <c r="C859" s="3"/>
      <c r="D859" s="3">
        <v>3594</v>
      </c>
      <c r="E859" s="3"/>
      <c r="F859" s="3">
        <v>9</v>
      </c>
      <c r="G859" s="3">
        <v>3</v>
      </c>
      <c r="H859" s="3">
        <v>1966</v>
      </c>
      <c r="I859" s="3" t="s">
        <v>554</v>
      </c>
      <c r="J859" s="4">
        <v>2014</v>
      </c>
      <c r="K859" s="5" t="s">
        <v>614</v>
      </c>
      <c r="L859" s="35"/>
    </row>
    <row r="860" spans="1:12" s="11" customFormat="1" ht="15" customHeight="1">
      <c r="A860" s="6"/>
      <c r="B860" s="13" t="s">
        <v>1324</v>
      </c>
      <c r="C860" s="3">
        <v>25</v>
      </c>
      <c r="D860" s="3"/>
      <c r="E860" s="3"/>
      <c r="F860" s="3"/>
      <c r="G860" s="3"/>
      <c r="H860" s="3"/>
      <c r="I860" s="3"/>
      <c r="J860" s="4"/>
      <c r="K860" s="5"/>
      <c r="L860" s="35"/>
    </row>
    <row r="861" spans="1:12" s="11" customFormat="1" ht="15" customHeight="1" hidden="1">
      <c r="A861" s="6">
        <v>3</v>
      </c>
      <c r="B861" s="13" t="s">
        <v>1325</v>
      </c>
      <c r="C861" s="3"/>
      <c r="D861" s="3">
        <v>3594</v>
      </c>
      <c r="E861" s="3"/>
      <c r="F861" s="3">
        <v>20</v>
      </c>
      <c r="G861" s="3">
        <v>6</v>
      </c>
      <c r="H861" s="3">
        <v>1965</v>
      </c>
      <c r="I861" s="3" t="s">
        <v>554</v>
      </c>
      <c r="J861" s="4">
        <v>2013</v>
      </c>
      <c r="K861" s="5"/>
      <c r="L861" s="35"/>
    </row>
    <row r="862" spans="1:12" s="11" customFormat="1" ht="15" customHeight="1" hidden="1">
      <c r="A862" s="6"/>
      <c r="B862" s="13" t="s">
        <v>1326</v>
      </c>
      <c r="C862" s="3">
        <v>55</v>
      </c>
      <c r="D862" s="3"/>
      <c r="E862" s="3"/>
      <c r="F862" s="3"/>
      <c r="G862" s="3"/>
      <c r="H862" s="3"/>
      <c r="I862" s="3"/>
      <c r="J862" s="4"/>
      <c r="K862" s="5"/>
      <c r="L862" s="35"/>
    </row>
    <row r="863" spans="1:12" s="11" customFormat="1" ht="15" customHeight="1">
      <c r="A863" s="6">
        <v>4</v>
      </c>
      <c r="B863" s="13" t="s">
        <v>1327</v>
      </c>
      <c r="C863" s="3"/>
      <c r="D863" s="3">
        <v>3594</v>
      </c>
      <c r="E863" s="3"/>
      <c r="F863" s="3">
        <v>20</v>
      </c>
      <c r="G863" s="3">
        <v>6</v>
      </c>
      <c r="H863" s="3">
        <v>1965</v>
      </c>
      <c r="I863" s="3" t="s">
        <v>554</v>
      </c>
      <c r="J863" s="4">
        <v>2013</v>
      </c>
      <c r="K863" s="5" t="s">
        <v>614</v>
      </c>
      <c r="L863" s="35"/>
    </row>
    <row r="864" spans="1:12" s="11" customFormat="1" ht="15" customHeight="1">
      <c r="A864" s="6"/>
      <c r="B864" s="13" t="s">
        <v>1328</v>
      </c>
      <c r="C864" s="3">
        <v>56</v>
      </c>
      <c r="D864" s="3"/>
      <c r="E864" s="3"/>
      <c r="F864" s="3"/>
      <c r="G864" s="3"/>
      <c r="H864" s="3"/>
      <c r="I864" s="3"/>
      <c r="J864" s="4"/>
      <c r="K864" s="5"/>
      <c r="L864" s="35"/>
    </row>
    <row r="865" spans="1:12" s="11" customFormat="1" ht="15" customHeight="1" hidden="1">
      <c r="A865" s="6">
        <v>5</v>
      </c>
      <c r="B865" s="13" t="s">
        <v>1329</v>
      </c>
      <c r="C865" s="3"/>
      <c r="D865" s="3">
        <v>3594</v>
      </c>
      <c r="E865" s="3"/>
      <c r="F865" s="3">
        <v>9</v>
      </c>
      <c r="G865" s="3">
        <v>3</v>
      </c>
      <c r="H865" s="3">
        <v>1966</v>
      </c>
      <c r="I865" s="3" t="s">
        <v>554</v>
      </c>
      <c r="J865" s="4">
        <v>2014</v>
      </c>
      <c r="K865" s="5"/>
      <c r="L865" s="35"/>
    </row>
    <row r="866" spans="1:12" s="11" customFormat="1" ht="15" customHeight="1" hidden="1">
      <c r="A866" s="6"/>
      <c r="B866" s="13" t="s">
        <v>1328</v>
      </c>
      <c r="C866" s="3">
        <v>25</v>
      </c>
      <c r="D866" s="3"/>
      <c r="E866" s="3"/>
      <c r="F866" s="3"/>
      <c r="G866" s="3"/>
      <c r="H866" s="3"/>
      <c r="I866" s="3"/>
      <c r="J866" s="4"/>
      <c r="K866" s="5"/>
      <c r="L866" s="35"/>
    </row>
    <row r="867" spans="1:12" s="11" customFormat="1" ht="15" customHeight="1" hidden="1">
      <c r="A867" s="6">
        <v>6</v>
      </c>
      <c r="B867" s="13" t="s">
        <v>1330</v>
      </c>
      <c r="C867" s="3"/>
      <c r="D867" s="3">
        <v>3594</v>
      </c>
      <c r="E867" s="3"/>
      <c r="F867" s="3">
        <v>91</v>
      </c>
      <c r="G867" s="3">
        <v>26</v>
      </c>
      <c r="H867" s="3">
        <v>1966</v>
      </c>
      <c r="I867" s="3" t="s">
        <v>554</v>
      </c>
      <c r="J867" s="4">
        <v>2014</v>
      </c>
      <c r="K867" s="5"/>
      <c r="L867" s="35"/>
    </row>
    <row r="868" spans="1:12" s="11" customFormat="1" ht="15" customHeight="1" hidden="1">
      <c r="A868" s="6"/>
      <c r="B868" s="13" t="s">
        <v>1283</v>
      </c>
      <c r="C868" s="3">
        <v>80</v>
      </c>
      <c r="D868" s="3"/>
      <c r="E868" s="3"/>
      <c r="F868" s="3"/>
      <c r="G868" s="3"/>
      <c r="H868" s="3"/>
      <c r="I868" s="3"/>
      <c r="J868" s="4"/>
      <c r="K868" s="5"/>
      <c r="L868" s="35"/>
    </row>
    <row r="869" spans="1:12" s="11" customFormat="1" ht="15" customHeight="1" hidden="1">
      <c r="A869" s="6">
        <v>7</v>
      </c>
      <c r="B869" s="13" t="s">
        <v>1331</v>
      </c>
      <c r="C869" s="3"/>
      <c r="D869" s="3">
        <v>3594</v>
      </c>
      <c r="E869" s="3"/>
      <c r="F869" s="3">
        <v>5</v>
      </c>
      <c r="G869" s="3">
        <v>2</v>
      </c>
      <c r="H869" s="3">
        <v>1966</v>
      </c>
      <c r="I869" s="3" t="s">
        <v>554</v>
      </c>
      <c r="J869" s="4">
        <v>2014</v>
      </c>
      <c r="K869" s="5"/>
      <c r="L869" s="35"/>
    </row>
    <row r="870" spans="1:12" s="11" customFormat="1" ht="15" customHeight="1" hidden="1">
      <c r="A870" s="6"/>
      <c r="B870" s="13" t="s">
        <v>1328</v>
      </c>
      <c r="C870" s="3">
        <v>15</v>
      </c>
      <c r="D870" s="3"/>
      <c r="E870" s="3"/>
      <c r="F870" s="3"/>
      <c r="G870" s="3"/>
      <c r="H870" s="3"/>
      <c r="I870" s="3"/>
      <c r="J870" s="4"/>
      <c r="K870" s="5"/>
      <c r="L870" s="35"/>
    </row>
    <row r="871" spans="1:12" s="11" customFormat="1" ht="16.5" hidden="1">
      <c r="A871" s="200" t="s">
        <v>1332</v>
      </c>
      <c r="B871" s="200"/>
      <c r="C871" s="200"/>
      <c r="D871" s="200"/>
      <c r="E871" s="200"/>
      <c r="F871" s="9" t="s">
        <v>558</v>
      </c>
      <c r="G871" s="3">
        <f>SUM(C872:C881)</f>
        <v>1720</v>
      </c>
      <c r="H871" s="10" t="s">
        <v>559</v>
      </c>
      <c r="I871" s="3"/>
      <c r="J871" s="4"/>
      <c r="K871" s="5"/>
      <c r="L871" s="35"/>
    </row>
    <row r="872" spans="1:12" s="11" customFormat="1" ht="15" customHeight="1" hidden="1">
      <c r="A872" s="6">
        <v>1</v>
      </c>
      <c r="B872" s="131" t="s">
        <v>577</v>
      </c>
      <c r="C872" s="3"/>
      <c r="D872" s="3">
        <v>31231</v>
      </c>
      <c r="E872" s="3"/>
      <c r="F872" s="3">
        <v>108</v>
      </c>
      <c r="G872" s="3">
        <v>32</v>
      </c>
      <c r="H872" s="117">
        <v>2007</v>
      </c>
      <c r="I872" s="3" t="s">
        <v>554</v>
      </c>
      <c r="J872" s="4">
        <v>2019</v>
      </c>
      <c r="K872" s="13"/>
      <c r="L872" s="35"/>
    </row>
    <row r="873" spans="1:14" s="11" customFormat="1" ht="15" customHeight="1" hidden="1">
      <c r="A873" s="6"/>
      <c r="B873" s="13" t="s">
        <v>1234</v>
      </c>
      <c r="C873" s="3">
        <v>20</v>
      </c>
      <c r="D873" s="3"/>
      <c r="E873" s="3"/>
      <c r="F873" s="6"/>
      <c r="G873" s="13"/>
      <c r="H873" s="3"/>
      <c r="I873" s="3"/>
      <c r="J873" s="3"/>
      <c r="K873" s="3"/>
      <c r="L873" s="118"/>
      <c r="M873" s="3"/>
      <c r="N873" s="3"/>
    </row>
    <row r="874" spans="1:12" s="11" customFormat="1" ht="15" customHeight="1" hidden="1">
      <c r="A874" s="6">
        <v>2</v>
      </c>
      <c r="B874" s="13" t="s">
        <v>1333</v>
      </c>
      <c r="C874" s="3"/>
      <c r="D874" s="3">
        <v>31235</v>
      </c>
      <c r="E874" s="3"/>
      <c r="F874" s="3">
        <v>162</v>
      </c>
      <c r="G874" s="3">
        <v>49</v>
      </c>
      <c r="H874" s="3">
        <v>1969</v>
      </c>
      <c r="I874" s="3" t="s">
        <v>554</v>
      </c>
      <c r="J874" s="4">
        <v>2017</v>
      </c>
      <c r="K874" s="5"/>
      <c r="L874" s="35"/>
    </row>
    <row r="875" spans="1:12" s="11" customFormat="1" ht="15" customHeight="1" hidden="1">
      <c r="A875" s="6"/>
      <c r="B875" s="13" t="s">
        <v>1270</v>
      </c>
      <c r="C875" s="3">
        <v>650</v>
      </c>
      <c r="D875" s="3"/>
      <c r="E875" s="3"/>
      <c r="F875" s="3"/>
      <c r="G875" s="3"/>
      <c r="H875" s="3"/>
      <c r="I875" s="3"/>
      <c r="J875" s="4"/>
      <c r="K875" s="5"/>
      <c r="L875" s="35"/>
    </row>
    <row r="876" spans="1:12" s="11" customFormat="1" ht="15" customHeight="1" hidden="1">
      <c r="A876" s="6">
        <v>3</v>
      </c>
      <c r="B876" s="13" t="s">
        <v>1334</v>
      </c>
      <c r="C876" s="3"/>
      <c r="D876" s="3">
        <v>31238</v>
      </c>
      <c r="E876" s="3"/>
      <c r="F876" s="3">
        <v>108</v>
      </c>
      <c r="G876" s="3">
        <v>32</v>
      </c>
      <c r="H876" s="3">
        <v>1993</v>
      </c>
      <c r="I876" s="3" t="s">
        <v>554</v>
      </c>
      <c r="J876" s="4">
        <v>2017</v>
      </c>
      <c r="K876" s="5"/>
      <c r="L876" s="35"/>
    </row>
    <row r="877" spans="1:12" s="11" customFormat="1" ht="15" customHeight="1" hidden="1">
      <c r="A877" s="6"/>
      <c r="B877" s="13" t="s">
        <v>1270</v>
      </c>
      <c r="C877" s="3">
        <v>600</v>
      </c>
      <c r="D877" s="3"/>
      <c r="E877" s="3"/>
      <c r="F877" s="3"/>
      <c r="G877" s="3"/>
      <c r="H877" s="3"/>
      <c r="I877" s="3"/>
      <c r="J877" s="4"/>
      <c r="K877" s="5"/>
      <c r="L877" s="35"/>
    </row>
    <row r="878" spans="1:12" s="11" customFormat="1" ht="15" customHeight="1" hidden="1">
      <c r="A878" s="6">
        <v>4</v>
      </c>
      <c r="B878" s="13" t="s">
        <v>578</v>
      </c>
      <c r="C878" s="3"/>
      <c r="D878" s="3">
        <v>31232</v>
      </c>
      <c r="E878" s="3"/>
      <c r="F878" s="3">
        <v>108</v>
      </c>
      <c r="G878" s="3">
        <v>32</v>
      </c>
      <c r="H878" s="117">
        <v>2007</v>
      </c>
      <c r="I878" s="3" t="s">
        <v>554</v>
      </c>
      <c r="J878" s="4">
        <v>2019</v>
      </c>
      <c r="K878" s="13"/>
      <c r="L878" s="35"/>
    </row>
    <row r="879" spans="1:14" s="11" customFormat="1" ht="15" customHeight="1" hidden="1">
      <c r="A879" s="6"/>
      <c r="B879" s="13" t="s">
        <v>1234</v>
      </c>
      <c r="C879" s="3">
        <v>20</v>
      </c>
      <c r="D879" s="3"/>
      <c r="E879" s="3"/>
      <c r="F879" s="6"/>
      <c r="G879" s="13"/>
      <c r="H879" s="3"/>
      <c r="I879" s="3"/>
      <c r="J879" s="3"/>
      <c r="K879" s="3"/>
      <c r="L879" s="118"/>
      <c r="M879" s="3"/>
      <c r="N879" s="3"/>
    </row>
    <row r="880" spans="1:12" s="11" customFormat="1" ht="15" customHeight="1" hidden="1">
      <c r="A880" s="6">
        <v>5</v>
      </c>
      <c r="B880" s="13" t="s">
        <v>1335</v>
      </c>
      <c r="C880" s="3"/>
      <c r="D880" s="3">
        <v>31237</v>
      </c>
      <c r="E880" s="3"/>
      <c r="F880" s="3">
        <v>108</v>
      </c>
      <c r="G880" s="3">
        <v>32</v>
      </c>
      <c r="H880" s="3">
        <v>1993</v>
      </c>
      <c r="I880" s="3" t="s">
        <v>554</v>
      </c>
      <c r="J880" s="4">
        <v>2017</v>
      </c>
      <c r="K880" s="5"/>
      <c r="L880" s="35"/>
    </row>
    <row r="881" spans="1:12" s="11" customFormat="1" ht="15" customHeight="1" hidden="1">
      <c r="A881" s="6"/>
      <c r="B881" s="13" t="s">
        <v>1270</v>
      </c>
      <c r="C881" s="3">
        <v>430</v>
      </c>
      <c r="D881" s="3"/>
      <c r="E881" s="3"/>
      <c r="F881" s="3"/>
      <c r="G881" s="3"/>
      <c r="H881" s="3"/>
      <c r="I881" s="3"/>
      <c r="J881" s="4"/>
      <c r="K881" s="5"/>
      <c r="L881" s="35"/>
    </row>
    <row r="882" spans="1:12" s="11" customFormat="1" ht="16.5">
      <c r="A882" s="200" t="s">
        <v>1344</v>
      </c>
      <c r="B882" s="200"/>
      <c r="C882" s="200"/>
      <c r="D882" s="200"/>
      <c r="E882" s="200"/>
      <c r="F882" s="9" t="s">
        <v>558</v>
      </c>
      <c r="G882" s="3">
        <f>SUM(C883:C886)</f>
        <v>1600</v>
      </c>
      <c r="H882" s="10" t="s">
        <v>559</v>
      </c>
      <c r="I882" s="3"/>
      <c r="J882" s="4"/>
      <c r="K882" s="5"/>
      <c r="L882" s="35"/>
    </row>
    <row r="883" spans="1:12" s="11" customFormat="1" ht="15" customHeight="1">
      <c r="A883" s="6">
        <v>1</v>
      </c>
      <c r="B883" s="13" t="s">
        <v>459</v>
      </c>
      <c r="C883" s="3"/>
      <c r="D883" s="3">
        <v>30358</v>
      </c>
      <c r="E883" s="3"/>
      <c r="F883" s="3">
        <v>216</v>
      </c>
      <c r="G883" s="3">
        <v>65</v>
      </c>
      <c r="H883" s="3">
        <v>1993</v>
      </c>
      <c r="I883" s="3" t="s">
        <v>554</v>
      </c>
      <c r="J883" s="4">
        <v>2017</v>
      </c>
      <c r="K883" s="5" t="s">
        <v>614</v>
      </c>
      <c r="L883" s="35"/>
    </row>
    <row r="884" spans="1:12" s="11" customFormat="1" ht="15" customHeight="1">
      <c r="A884" s="6"/>
      <c r="B884" s="13" t="s">
        <v>1345</v>
      </c>
      <c r="C884" s="3">
        <v>800</v>
      </c>
      <c r="D884" s="3"/>
      <c r="E884" s="3"/>
      <c r="F884" s="3"/>
      <c r="G884" s="3"/>
      <c r="H884" s="3"/>
      <c r="I884" s="3"/>
      <c r="J884" s="4"/>
      <c r="K884" s="5"/>
      <c r="L884" s="35"/>
    </row>
    <row r="885" spans="1:12" s="11" customFormat="1" ht="15" customHeight="1" hidden="1">
      <c r="A885" s="6">
        <v>2</v>
      </c>
      <c r="B885" s="13" t="s">
        <v>460</v>
      </c>
      <c r="C885" s="3"/>
      <c r="D885" s="3">
        <v>30358</v>
      </c>
      <c r="E885" s="3"/>
      <c r="F885" s="3">
        <v>216</v>
      </c>
      <c r="G885" s="3">
        <v>65</v>
      </c>
      <c r="H885" s="3">
        <v>1993</v>
      </c>
      <c r="I885" s="3" t="s">
        <v>554</v>
      </c>
      <c r="J885" s="4">
        <v>2017</v>
      </c>
      <c r="K885" s="5"/>
      <c r="L885" s="35"/>
    </row>
    <row r="886" spans="1:12" s="11" customFormat="1" ht="15" customHeight="1" hidden="1">
      <c r="A886" s="6"/>
      <c r="B886" s="13" t="s">
        <v>1270</v>
      </c>
      <c r="C886" s="3">
        <v>800</v>
      </c>
      <c r="D886" s="3"/>
      <c r="E886" s="3"/>
      <c r="F886" s="3"/>
      <c r="G886" s="3"/>
      <c r="H886" s="3"/>
      <c r="I886" s="3"/>
      <c r="J886" s="4"/>
      <c r="K886" s="5"/>
      <c r="L886" s="35"/>
    </row>
    <row r="887" spans="1:12" s="11" customFormat="1" ht="16.5" hidden="1">
      <c r="A887" s="200" t="s">
        <v>1336</v>
      </c>
      <c r="B887" s="200"/>
      <c r="C887" s="200"/>
      <c r="D887" s="200"/>
      <c r="E887" s="200"/>
      <c r="F887" s="9" t="s">
        <v>558</v>
      </c>
      <c r="G887" s="3">
        <f>SUM(C888:C893)</f>
        <v>250</v>
      </c>
      <c r="H887" s="10" t="s">
        <v>559</v>
      </c>
      <c r="I887" s="3"/>
      <c r="J887" s="4"/>
      <c r="K887" s="5"/>
      <c r="L887" s="35"/>
    </row>
    <row r="888" spans="1:12" s="11" customFormat="1" ht="15" customHeight="1" hidden="1">
      <c r="A888" s="6">
        <v>1</v>
      </c>
      <c r="B888" s="13" t="s">
        <v>1337</v>
      </c>
      <c r="C888" s="3"/>
      <c r="D888" s="3">
        <v>9219</v>
      </c>
      <c r="E888" s="3"/>
      <c r="F888" s="3">
        <v>9</v>
      </c>
      <c r="G888" s="3">
        <v>3</v>
      </c>
      <c r="H888" s="3">
        <v>1971</v>
      </c>
      <c r="I888" s="3" t="s">
        <v>554</v>
      </c>
      <c r="J888" s="4">
        <v>2019</v>
      </c>
      <c r="K888" s="5"/>
      <c r="L888" s="35"/>
    </row>
    <row r="889" spans="1:12" s="11" customFormat="1" ht="15" customHeight="1" hidden="1">
      <c r="A889" s="6"/>
      <c r="B889" s="13" t="s">
        <v>1242</v>
      </c>
      <c r="C889" s="3">
        <v>30</v>
      </c>
      <c r="D889" s="3"/>
      <c r="E889" s="3"/>
      <c r="F889" s="3"/>
      <c r="G889" s="3"/>
      <c r="H889" s="3"/>
      <c r="I889" s="3"/>
      <c r="J889" s="4"/>
      <c r="K889" s="5"/>
      <c r="L889" s="35"/>
    </row>
    <row r="890" spans="1:12" s="11" customFormat="1" ht="15" customHeight="1" hidden="1">
      <c r="A890" s="6">
        <v>2</v>
      </c>
      <c r="B890" s="13" t="s">
        <v>1338</v>
      </c>
      <c r="C890" s="3"/>
      <c r="D890" s="3">
        <v>9219</v>
      </c>
      <c r="E890" s="3"/>
      <c r="F890" s="3">
        <v>54</v>
      </c>
      <c r="G890" s="3">
        <v>16</v>
      </c>
      <c r="H890" s="3">
        <v>2005</v>
      </c>
      <c r="I890" s="3" t="s">
        <v>554</v>
      </c>
      <c r="J890" s="4">
        <v>2017</v>
      </c>
      <c r="K890" s="5"/>
      <c r="L890" s="35"/>
    </row>
    <row r="891" spans="1:12" s="11" customFormat="1" ht="15" customHeight="1" hidden="1">
      <c r="A891" s="6"/>
      <c r="B891" s="13" t="s">
        <v>1270</v>
      </c>
      <c r="C891" s="3">
        <v>200</v>
      </c>
      <c r="D891" s="3"/>
      <c r="E891" s="3"/>
      <c r="F891" s="3"/>
      <c r="G891" s="3"/>
      <c r="H891" s="3"/>
      <c r="I891" s="3"/>
      <c r="J891" s="4"/>
      <c r="K891" s="5"/>
      <c r="L891" s="35"/>
    </row>
    <row r="892" spans="1:12" s="11" customFormat="1" ht="15" customHeight="1" hidden="1">
      <c r="A892" s="6">
        <v>3</v>
      </c>
      <c r="B892" s="13" t="s">
        <v>1339</v>
      </c>
      <c r="C892" s="3"/>
      <c r="D892" s="3">
        <v>9219</v>
      </c>
      <c r="E892" s="3"/>
      <c r="F892" s="3">
        <v>9</v>
      </c>
      <c r="G892" s="3">
        <v>3</v>
      </c>
      <c r="H892" s="3">
        <v>1971</v>
      </c>
      <c r="I892" s="3" t="s">
        <v>554</v>
      </c>
      <c r="J892" s="4">
        <v>2019</v>
      </c>
      <c r="K892" s="5"/>
      <c r="L892" s="35"/>
    </row>
    <row r="893" spans="1:12" s="11" customFormat="1" ht="15" customHeight="1" hidden="1">
      <c r="A893" s="6"/>
      <c r="B893" s="13" t="s">
        <v>1270</v>
      </c>
      <c r="C893" s="3">
        <v>20</v>
      </c>
      <c r="D893" s="3"/>
      <c r="E893" s="3"/>
      <c r="F893" s="3"/>
      <c r="G893" s="3"/>
      <c r="H893" s="3"/>
      <c r="I893" s="3"/>
      <c r="J893" s="4"/>
      <c r="K893" s="5"/>
      <c r="L893" s="35"/>
    </row>
    <row r="894" spans="1:12" s="11" customFormat="1" ht="37.5" customHeight="1" hidden="1">
      <c r="A894" s="200" t="s">
        <v>1389</v>
      </c>
      <c r="B894" s="200"/>
      <c r="C894" s="200"/>
      <c r="D894" s="200"/>
      <c r="E894" s="200"/>
      <c r="F894" s="9" t="s">
        <v>558</v>
      </c>
      <c r="G894" s="3">
        <f>SUM(C895:C900)</f>
        <v>60</v>
      </c>
      <c r="H894" s="10" t="s">
        <v>559</v>
      </c>
      <c r="I894" s="3"/>
      <c r="J894" s="4"/>
      <c r="K894" s="5"/>
      <c r="L894" s="35"/>
    </row>
    <row r="895" spans="1:12" s="11" customFormat="1" ht="15" customHeight="1" hidden="1">
      <c r="A895" s="6">
        <v>1</v>
      </c>
      <c r="B895" s="13" t="s">
        <v>1340</v>
      </c>
      <c r="C895" s="3"/>
      <c r="D895" s="3">
        <v>11687</v>
      </c>
      <c r="E895" s="3"/>
      <c r="F895" s="3">
        <v>17</v>
      </c>
      <c r="G895" s="3">
        <v>5</v>
      </c>
      <c r="H895" s="3">
        <v>1972</v>
      </c>
      <c r="I895" s="3" t="s">
        <v>554</v>
      </c>
      <c r="J895" s="4">
        <v>2008</v>
      </c>
      <c r="K895" s="5"/>
      <c r="L895" s="35"/>
    </row>
    <row r="896" spans="1:12" s="11" customFormat="1" ht="15" customHeight="1" hidden="1">
      <c r="A896" s="6"/>
      <c r="B896" s="13" t="s">
        <v>1341</v>
      </c>
      <c r="C896" s="3">
        <v>20</v>
      </c>
      <c r="D896" s="3"/>
      <c r="E896" s="3"/>
      <c r="F896" s="3"/>
      <c r="G896" s="3"/>
      <c r="H896" s="3"/>
      <c r="I896" s="3"/>
      <c r="J896" s="4"/>
      <c r="K896" s="5"/>
      <c r="L896" s="35"/>
    </row>
    <row r="897" spans="1:12" s="11" customFormat="1" ht="15" customHeight="1" hidden="1">
      <c r="A897" s="6">
        <v>2</v>
      </c>
      <c r="B897" s="13" t="s">
        <v>1342</v>
      </c>
      <c r="C897" s="3"/>
      <c r="D897" s="3">
        <v>11687</v>
      </c>
      <c r="E897" s="3"/>
      <c r="F897" s="3">
        <v>17</v>
      </c>
      <c r="G897" s="3">
        <v>5</v>
      </c>
      <c r="H897" s="3">
        <v>1972</v>
      </c>
      <c r="I897" s="3" t="s">
        <v>554</v>
      </c>
      <c r="J897" s="4">
        <v>2008</v>
      </c>
      <c r="K897" s="5"/>
      <c r="L897" s="35"/>
    </row>
    <row r="898" spans="1:12" s="11" customFormat="1" ht="15" customHeight="1" hidden="1">
      <c r="A898" s="6"/>
      <c r="B898" s="13" t="s">
        <v>1341</v>
      </c>
      <c r="C898" s="3">
        <v>20</v>
      </c>
      <c r="D898" s="3"/>
      <c r="E898" s="3"/>
      <c r="F898" s="3"/>
      <c r="G898" s="3"/>
      <c r="H898" s="3"/>
      <c r="I898" s="3"/>
      <c r="J898" s="4"/>
      <c r="K898" s="5"/>
      <c r="L898" s="35"/>
    </row>
    <row r="899" spans="1:12" s="11" customFormat="1" ht="15" customHeight="1" hidden="1">
      <c r="A899" s="6">
        <v>3</v>
      </c>
      <c r="B899" s="13" t="s">
        <v>1343</v>
      </c>
      <c r="C899" s="3"/>
      <c r="D899" s="3">
        <v>11687</v>
      </c>
      <c r="E899" s="3"/>
      <c r="F899" s="3">
        <v>17</v>
      </c>
      <c r="G899" s="3">
        <v>5</v>
      </c>
      <c r="H899" s="3">
        <v>1972</v>
      </c>
      <c r="I899" s="3" t="s">
        <v>554</v>
      </c>
      <c r="J899" s="4">
        <v>2008</v>
      </c>
      <c r="K899" s="5"/>
      <c r="L899" s="35"/>
    </row>
    <row r="900" spans="1:12" s="11" customFormat="1" ht="15" customHeight="1" hidden="1">
      <c r="A900" s="6"/>
      <c r="B900" s="13" t="s">
        <v>1341</v>
      </c>
      <c r="C900" s="3">
        <v>20</v>
      </c>
      <c r="D900" s="3"/>
      <c r="E900" s="3"/>
      <c r="F900" s="3"/>
      <c r="G900" s="3"/>
      <c r="H900" s="3"/>
      <c r="I900" s="3"/>
      <c r="J900" s="4"/>
      <c r="K900" s="5"/>
      <c r="L900" s="35"/>
    </row>
    <row r="901" spans="1:12" s="11" customFormat="1" ht="16.5" hidden="1">
      <c r="A901" s="220" t="s">
        <v>1346</v>
      </c>
      <c r="B901" s="221"/>
      <c r="C901" s="221"/>
      <c r="D901" s="221"/>
      <c r="E901" s="222"/>
      <c r="F901" s="9" t="s">
        <v>558</v>
      </c>
      <c r="G901" s="3">
        <f>SUM(C902:C910)</f>
        <v>740</v>
      </c>
      <c r="H901" s="10" t="s">
        <v>559</v>
      </c>
      <c r="I901" s="3"/>
      <c r="J901" s="4"/>
      <c r="K901" s="5"/>
      <c r="L901" s="35"/>
    </row>
    <row r="902" spans="1:12" s="11" customFormat="1" ht="15" customHeight="1" hidden="1">
      <c r="A902" s="6">
        <v>1</v>
      </c>
      <c r="B902" s="13" t="s">
        <v>1347</v>
      </c>
      <c r="C902" s="3"/>
      <c r="D902" s="3">
        <v>78195</v>
      </c>
      <c r="E902" s="3"/>
      <c r="F902" s="3">
        <v>9.9</v>
      </c>
      <c r="G902" s="3">
        <v>3.2</v>
      </c>
      <c r="H902" s="3">
        <v>1996</v>
      </c>
      <c r="I902" s="3" t="s">
        <v>331</v>
      </c>
      <c r="J902" s="4">
        <v>2016</v>
      </c>
      <c r="K902" s="5"/>
      <c r="L902" s="35"/>
    </row>
    <row r="903" spans="1:12" s="11" customFormat="1" ht="15" customHeight="1" hidden="1">
      <c r="A903" s="6"/>
      <c r="B903" s="13" t="s">
        <v>1348</v>
      </c>
      <c r="C903" s="3">
        <v>30</v>
      </c>
      <c r="D903" s="3"/>
      <c r="E903" s="3"/>
      <c r="F903" s="3"/>
      <c r="G903" s="3"/>
      <c r="H903" s="3"/>
      <c r="I903" s="3"/>
      <c r="J903" s="4"/>
      <c r="K903" s="5"/>
      <c r="L903" s="35"/>
    </row>
    <row r="904" spans="1:12" s="11" customFormat="1" ht="15" customHeight="1" hidden="1">
      <c r="A904" s="6">
        <v>2</v>
      </c>
      <c r="B904" s="13" t="s">
        <v>1349</v>
      </c>
      <c r="C904" s="3"/>
      <c r="D904" s="3">
        <v>78195</v>
      </c>
      <c r="E904" s="3"/>
      <c r="F904" s="3">
        <v>9.9</v>
      </c>
      <c r="G904" s="3">
        <v>3.2</v>
      </c>
      <c r="H904" s="3">
        <v>1996</v>
      </c>
      <c r="I904" s="3" t="s">
        <v>331</v>
      </c>
      <c r="J904" s="4">
        <v>2016</v>
      </c>
      <c r="K904" s="5"/>
      <c r="L904" s="35"/>
    </row>
    <row r="905" spans="1:12" s="11" customFormat="1" ht="13.5" customHeight="1" hidden="1">
      <c r="A905" s="6"/>
      <c r="B905" s="13" t="s">
        <v>1348</v>
      </c>
      <c r="C905" s="3">
        <v>30</v>
      </c>
      <c r="D905" s="3"/>
      <c r="E905" s="3"/>
      <c r="F905" s="3"/>
      <c r="G905" s="3"/>
      <c r="H905" s="3"/>
      <c r="I905" s="3"/>
      <c r="J905" s="4"/>
      <c r="K905" s="5"/>
      <c r="L905" s="35"/>
    </row>
    <row r="906" spans="1:12" s="11" customFormat="1" ht="15" customHeight="1" hidden="1">
      <c r="A906" s="6">
        <v>3</v>
      </c>
      <c r="B906" s="8" t="s">
        <v>1350</v>
      </c>
      <c r="C906" s="3"/>
      <c r="D906" s="3">
        <v>78195</v>
      </c>
      <c r="E906" s="3"/>
      <c r="F906" s="3">
        <v>274.5</v>
      </c>
      <c r="G906" s="3">
        <v>72.6</v>
      </c>
      <c r="H906" s="3">
        <v>1996</v>
      </c>
      <c r="I906" s="3" t="s">
        <v>331</v>
      </c>
      <c r="J906" s="4">
        <v>2016</v>
      </c>
      <c r="K906" s="5"/>
      <c r="L906" s="35"/>
    </row>
    <row r="907" spans="1:12" s="11" customFormat="1" ht="15" customHeight="1" hidden="1">
      <c r="A907" s="6"/>
      <c r="B907" s="13" t="s">
        <v>1351</v>
      </c>
      <c r="C907" s="3"/>
      <c r="E907" s="3"/>
      <c r="I907" s="3"/>
      <c r="J907" s="4"/>
      <c r="K907" s="5"/>
      <c r="L907" s="35"/>
    </row>
    <row r="908" spans="1:12" s="11" customFormat="1" ht="15" customHeight="1" hidden="1">
      <c r="A908" s="6"/>
      <c r="B908" s="13" t="s">
        <v>1352</v>
      </c>
      <c r="C908" s="3">
        <v>330</v>
      </c>
      <c r="D908" s="3"/>
      <c r="E908" s="3"/>
      <c r="F908" s="3"/>
      <c r="G908" s="3"/>
      <c r="H908" s="3"/>
      <c r="I908" s="3"/>
      <c r="J908" s="4"/>
      <c r="K908" s="5"/>
      <c r="L908" s="35"/>
    </row>
    <row r="909" spans="1:12" s="11" customFormat="1" ht="15" customHeight="1" hidden="1">
      <c r="A909" s="6">
        <v>4</v>
      </c>
      <c r="B909" s="13" t="s">
        <v>1353</v>
      </c>
      <c r="C909" s="3"/>
      <c r="D909" s="3">
        <v>78195</v>
      </c>
      <c r="E909" s="3"/>
      <c r="F909" s="3">
        <v>168</v>
      </c>
      <c r="G909" s="3">
        <v>50.4</v>
      </c>
      <c r="H909" s="3">
        <v>1996</v>
      </c>
      <c r="I909" s="3" t="s">
        <v>331</v>
      </c>
      <c r="J909" s="4">
        <v>2016</v>
      </c>
      <c r="K909" s="5"/>
      <c r="L909" s="35"/>
    </row>
    <row r="910" spans="1:12" s="11" customFormat="1" ht="15" customHeight="1" hidden="1">
      <c r="A910" s="6"/>
      <c r="B910" s="13" t="s">
        <v>1351</v>
      </c>
      <c r="C910" s="3">
        <v>350</v>
      </c>
      <c r="D910" s="3"/>
      <c r="E910" s="3"/>
      <c r="F910" s="3"/>
      <c r="G910" s="3"/>
      <c r="H910" s="3"/>
      <c r="I910" s="3"/>
      <c r="J910" s="4"/>
      <c r="K910" s="5"/>
      <c r="L910" s="35"/>
    </row>
    <row r="911" spans="1:12" s="8" customFormat="1" ht="16.5">
      <c r="A911" s="220" t="s">
        <v>1408</v>
      </c>
      <c r="B911" s="221"/>
      <c r="C911" s="221"/>
      <c r="D911" s="221"/>
      <c r="E911" s="222"/>
      <c r="F911" s="9"/>
      <c r="G911" s="3"/>
      <c r="H911" s="10"/>
      <c r="I911" s="3"/>
      <c r="J911" s="4"/>
      <c r="K911" s="5"/>
      <c r="L911" s="38"/>
    </row>
    <row r="912" spans="1:245" ht="15" customHeight="1" hidden="1">
      <c r="A912" s="6">
        <v>1</v>
      </c>
      <c r="B912" s="12" t="s">
        <v>328</v>
      </c>
      <c r="C912" s="3"/>
      <c r="D912" s="3">
        <v>26645</v>
      </c>
      <c r="E912" s="3"/>
      <c r="F912" s="3">
        <v>118</v>
      </c>
      <c r="G912" s="3">
        <v>37</v>
      </c>
      <c r="H912" s="3">
        <v>1966</v>
      </c>
      <c r="I912" s="3" t="s">
        <v>554</v>
      </c>
      <c r="J912" s="4">
        <v>2014</v>
      </c>
      <c r="K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  <c r="FC912" s="11"/>
      <c r="FD912" s="11"/>
      <c r="FE912" s="11"/>
      <c r="FF912" s="11"/>
      <c r="FG912" s="11"/>
      <c r="FH912" s="11"/>
      <c r="FI912" s="11"/>
      <c r="FJ912" s="11"/>
      <c r="FK912" s="11"/>
      <c r="FL912" s="11"/>
      <c r="FM912" s="11"/>
      <c r="FN912" s="11"/>
      <c r="FO912" s="11"/>
      <c r="FP912" s="11"/>
      <c r="FQ912" s="11"/>
      <c r="FR912" s="11"/>
      <c r="FS912" s="11"/>
      <c r="FT912" s="11"/>
      <c r="FU912" s="11"/>
      <c r="FV912" s="11"/>
      <c r="FW912" s="11"/>
      <c r="FX912" s="11"/>
      <c r="FY912" s="11"/>
      <c r="FZ912" s="11"/>
      <c r="GA912" s="11"/>
      <c r="GB912" s="11"/>
      <c r="GC912" s="11"/>
      <c r="GD912" s="11"/>
      <c r="GE912" s="11"/>
      <c r="GF912" s="11"/>
      <c r="GG912" s="11"/>
      <c r="GH912" s="11"/>
      <c r="GI912" s="11"/>
      <c r="GJ912" s="11"/>
      <c r="GK912" s="11"/>
      <c r="GL912" s="11"/>
      <c r="GM912" s="11"/>
      <c r="GN912" s="11"/>
      <c r="GO912" s="11"/>
      <c r="GP912" s="11"/>
      <c r="GQ912" s="11"/>
      <c r="GR912" s="11"/>
      <c r="GS912" s="11"/>
      <c r="GT912" s="11"/>
      <c r="GU912" s="11"/>
      <c r="GV912" s="11"/>
      <c r="GW912" s="11"/>
      <c r="GX912" s="11"/>
      <c r="GY912" s="11"/>
      <c r="GZ912" s="11"/>
      <c r="HA912" s="11"/>
      <c r="HB912" s="11"/>
      <c r="HC912" s="11"/>
      <c r="HD912" s="11"/>
      <c r="HE912" s="11"/>
      <c r="HF912" s="11"/>
      <c r="HG912" s="11"/>
      <c r="HH912" s="11"/>
      <c r="HI912" s="11"/>
      <c r="HJ912" s="11"/>
      <c r="HK912" s="11"/>
      <c r="HL912" s="11"/>
      <c r="HM912" s="11"/>
      <c r="HN912" s="11"/>
      <c r="HO912" s="11"/>
      <c r="HP912" s="11"/>
      <c r="HQ912" s="11"/>
      <c r="HR912" s="11"/>
      <c r="HS912" s="11"/>
      <c r="HT912" s="11"/>
      <c r="HU912" s="11"/>
      <c r="HV912" s="11"/>
      <c r="HW912" s="11"/>
      <c r="HX912" s="11"/>
      <c r="HY912" s="11"/>
      <c r="HZ912" s="11"/>
      <c r="IA912" s="11"/>
      <c r="IB912" s="11"/>
      <c r="IC912" s="11"/>
      <c r="ID912" s="11"/>
      <c r="IE912" s="11"/>
      <c r="IF912" s="11"/>
      <c r="IG912" s="11"/>
      <c r="IH912" s="11"/>
      <c r="II912" s="11"/>
      <c r="IJ912" s="11"/>
      <c r="IK912" s="11"/>
    </row>
    <row r="913" spans="1:245" ht="15" customHeight="1" hidden="1">
      <c r="A913" s="6"/>
      <c r="B913" s="12" t="s">
        <v>1234</v>
      </c>
      <c r="C913" s="3">
        <v>286</v>
      </c>
      <c r="D913" s="11"/>
      <c r="E913" s="11"/>
      <c r="F913" s="11"/>
      <c r="G913" s="11"/>
      <c r="H913" s="11"/>
      <c r="I913" s="11"/>
      <c r="J913" s="11"/>
      <c r="K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  <c r="GX913" s="11"/>
      <c r="GY913" s="11"/>
      <c r="GZ913" s="11"/>
      <c r="HA913" s="11"/>
      <c r="HB913" s="11"/>
      <c r="HC913" s="11"/>
      <c r="HD913" s="11"/>
      <c r="HE913" s="11"/>
      <c r="HF913" s="11"/>
      <c r="HG913" s="11"/>
      <c r="HH913" s="11"/>
      <c r="HI913" s="11"/>
      <c r="HJ913" s="11"/>
      <c r="HK913" s="11"/>
      <c r="HL913" s="11"/>
      <c r="HM913" s="11"/>
      <c r="HN913" s="11"/>
      <c r="HO913" s="11"/>
      <c r="HP913" s="11"/>
      <c r="HQ913" s="11"/>
      <c r="HR913" s="11"/>
      <c r="HS913" s="11"/>
      <c r="HT913" s="11"/>
      <c r="HU913" s="11"/>
      <c r="HV913" s="11"/>
      <c r="HW913" s="11"/>
      <c r="HX913" s="11"/>
      <c r="HY913" s="11"/>
      <c r="HZ913" s="11"/>
      <c r="IA913" s="11"/>
      <c r="IB913" s="11"/>
      <c r="IC913" s="11"/>
      <c r="ID913" s="11"/>
      <c r="IE913" s="11"/>
      <c r="IF913" s="11"/>
      <c r="IG913" s="11"/>
      <c r="IH913" s="11"/>
      <c r="II913" s="11"/>
      <c r="IJ913" s="11"/>
      <c r="IK913" s="11"/>
    </row>
    <row r="914" spans="1:245" ht="27.75" hidden="1">
      <c r="A914" s="6">
        <v>2</v>
      </c>
      <c r="B914" s="12" t="s">
        <v>329</v>
      </c>
      <c r="C914" s="3"/>
      <c r="D914" s="3">
        <v>26645</v>
      </c>
      <c r="E914" s="3"/>
      <c r="F914" s="3">
        <v>39</v>
      </c>
      <c r="G914" s="3">
        <v>12</v>
      </c>
      <c r="H914" s="3">
        <v>1966</v>
      </c>
      <c r="I914" s="3" t="s">
        <v>331</v>
      </c>
      <c r="J914" s="4">
        <v>2006</v>
      </c>
      <c r="K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  <c r="GX914" s="11"/>
      <c r="GY914" s="11"/>
      <c r="GZ914" s="11"/>
      <c r="HA914" s="11"/>
      <c r="HB914" s="11"/>
      <c r="HC914" s="11"/>
      <c r="HD914" s="11"/>
      <c r="HE914" s="11"/>
      <c r="HF914" s="11"/>
      <c r="HG914" s="11"/>
      <c r="HH914" s="11"/>
      <c r="HI914" s="11"/>
      <c r="HJ914" s="11"/>
      <c r="HK914" s="11"/>
      <c r="HL914" s="11"/>
      <c r="HM914" s="11"/>
      <c r="HN914" s="11"/>
      <c r="HO914" s="11"/>
      <c r="HP914" s="11"/>
      <c r="HQ914" s="11"/>
      <c r="HR914" s="11"/>
      <c r="HS914" s="11"/>
      <c r="HT914" s="11"/>
      <c r="HU914" s="11"/>
      <c r="HV914" s="11"/>
      <c r="HW914" s="11"/>
      <c r="HX914" s="11"/>
      <c r="HY914" s="11"/>
      <c r="HZ914" s="11"/>
      <c r="IA914" s="11"/>
      <c r="IB914" s="11"/>
      <c r="IC914" s="11"/>
      <c r="ID914" s="11"/>
      <c r="IE914" s="11"/>
      <c r="IF914" s="11"/>
      <c r="IG914" s="11"/>
      <c r="IH914" s="11"/>
      <c r="II914" s="11"/>
      <c r="IJ914" s="11"/>
      <c r="IK914" s="11"/>
    </row>
    <row r="915" spans="1:245" ht="15" customHeight="1" hidden="1">
      <c r="A915" s="6"/>
      <c r="B915" s="12" t="s">
        <v>1241</v>
      </c>
      <c r="C915" s="3">
        <v>120</v>
      </c>
      <c r="D915" s="11"/>
      <c r="E915" s="11"/>
      <c r="F915" s="11"/>
      <c r="G915" s="11"/>
      <c r="H915" s="11"/>
      <c r="I915" s="11"/>
      <c r="J915" s="11"/>
      <c r="K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  <c r="FC915" s="11"/>
      <c r="FD915" s="11"/>
      <c r="FE915" s="11"/>
      <c r="FF915" s="11"/>
      <c r="FG915" s="11"/>
      <c r="FH915" s="11"/>
      <c r="FI915" s="11"/>
      <c r="FJ915" s="11"/>
      <c r="FK915" s="11"/>
      <c r="FL915" s="11"/>
      <c r="FM915" s="11"/>
      <c r="FN915" s="11"/>
      <c r="FO915" s="11"/>
      <c r="FP915" s="11"/>
      <c r="FQ915" s="11"/>
      <c r="FR915" s="11"/>
      <c r="FS915" s="11"/>
      <c r="FT915" s="11"/>
      <c r="FU915" s="11"/>
      <c r="FV915" s="11"/>
      <c r="FW915" s="11"/>
      <c r="FX915" s="11"/>
      <c r="FY915" s="11"/>
      <c r="FZ915" s="11"/>
      <c r="GA915" s="11"/>
      <c r="GB915" s="11"/>
      <c r="GC915" s="11"/>
      <c r="GD915" s="11"/>
      <c r="GE915" s="11"/>
      <c r="GF915" s="11"/>
      <c r="GG915" s="11"/>
      <c r="GH915" s="11"/>
      <c r="GI915" s="11"/>
      <c r="GJ915" s="11"/>
      <c r="GK915" s="11"/>
      <c r="GL915" s="11"/>
      <c r="GM915" s="11"/>
      <c r="GN915" s="11"/>
      <c r="GO915" s="11"/>
      <c r="GP915" s="11"/>
      <c r="GQ915" s="11"/>
      <c r="GR915" s="11"/>
      <c r="GS915" s="11"/>
      <c r="GT915" s="11"/>
      <c r="GU915" s="11"/>
      <c r="GV915" s="11"/>
      <c r="GW915" s="11"/>
      <c r="GX915" s="11"/>
      <c r="GY915" s="11"/>
      <c r="GZ915" s="11"/>
      <c r="HA915" s="11"/>
      <c r="HB915" s="11"/>
      <c r="HC915" s="11"/>
      <c r="HD915" s="11"/>
      <c r="HE915" s="11"/>
      <c r="HF915" s="11"/>
      <c r="HG915" s="11"/>
      <c r="HH915" s="11"/>
      <c r="HI915" s="11"/>
      <c r="HJ915" s="11"/>
      <c r="HK915" s="11"/>
      <c r="HL915" s="11"/>
      <c r="HM915" s="11"/>
      <c r="HN915" s="11"/>
      <c r="HO915" s="11"/>
      <c r="HP915" s="11"/>
      <c r="HQ915" s="11"/>
      <c r="HR915" s="11"/>
      <c r="HS915" s="11"/>
      <c r="HT915" s="11"/>
      <c r="HU915" s="11"/>
      <c r="HV915" s="11"/>
      <c r="HW915" s="11"/>
      <c r="HX915" s="11"/>
      <c r="HY915" s="11"/>
      <c r="HZ915" s="11"/>
      <c r="IA915" s="11"/>
      <c r="IB915" s="11"/>
      <c r="IC915" s="11"/>
      <c r="ID915" s="11"/>
      <c r="IE915" s="11"/>
      <c r="IF915" s="11"/>
      <c r="IG915" s="11"/>
      <c r="IH915" s="11"/>
      <c r="II915" s="11"/>
      <c r="IJ915" s="11"/>
      <c r="IK915" s="11"/>
    </row>
    <row r="916" spans="1:245" ht="30" customHeight="1" hidden="1">
      <c r="A916" s="6">
        <v>3</v>
      </c>
      <c r="B916" s="12" t="s">
        <v>335</v>
      </c>
      <c r="C916" s="3"/>
      <c r="D916" s="3">
        <v>26645</v>
      </c>
      <c r="E916" s="3"/>
      <c r="F916" s="3">
        <v>22</v>
      </c>
      <c r="G916" s="3">
        <v>7</v>
      </c>
      <c r="H916" s="3">
        <v>1967</v>
      </c>
      <c r="I916" s="3" t="s">
        <v>554</v>
      </c>
      <c r="J916" s="4">
        <v>2015</v>
      </c>
      <c r="K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  <c r="HI916" s="11"/>
      <c r="HJ916" s="11"/>
      <c r="HK916" s="11"/>
      <c r="HL916" s="11"/>
      <c r="HM916" s="11"/>
      <c r="HN916" s="11"/>
      <c r="HO916" s="11"/>
      <c r="HP916" s="11"/>
      <c r="HQ916" s="11"/>
      <c r="HR916" s="11"/>
      <c r="HS916" s="11"/>
      <c r="HT916" s="11"/>
      <c r="HU916" s="11"/>
      <c r="HV916" s="11"/>
      <c r="HW916" s="11"/>
      <c r="HX916" s="11"/>
      <c r="HY916" s="11"/>
      <c r="HZ916" s="11"/>
      <c r="IA916" s="11"/>
      <c r="IB916" s="11"/>
      <c r="IC916" s="11"/>
      <c r="ID916" s="11"/>
      <c r="IE916" s="11"/>
      <c r="IF916" s="11"/>
      <c r="IG916" s="11"/>
      <c r="IH916" s="11"/>
      <c r="II916" s="11"/>
      <c r="IJ916" s="11"/>
      <c r="IK916" s="11"/>
    </row>
    <row r="917" spans="1:245" ht="15" customHeight="1" hidden="1">
      <c r="A917" s="6"/>
      <c r="B917" s="12" t="s">
        <v>1241</v>
      </c>
      <c r="C917" s="3">
        <v>70</v>
      </c>
      <c r="D917" s="11"/>
      <c r="E917" s="11"/>
      <c r="F917" s="11"/>
      <c r="G917" s="11"/>
      <c r="H917" s="11"/>
      <c r="I917" s="11"/>
      <c r="J917" s="11"/>
      <c r="K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  <c r="GX917" s="11"/>
      <c r="GY917" s="11"/>
      <c r="GZ917" s="11"/>
      <c r="HA917" s="11"/>
      <c r="HB917" s="11"/>
      <c r="HC917" s="11"/>
      <c r="HD917" s="11"/>
      <c r="HE917" s="11"/>
      <c r="HF917" s="11"/>
      <c r="HG917" s="11"/>
      <c r="HH917" s="11"/>
      <c r="HI917" s="11"/>
      <c r="HJ917" s="11"/>
      <c r="HK917" s="11"/>
      <c r="HL917" s="11"/>
      <c r="HM917" s="11"/>
      <c r="HN917" s="11"/>
      <c r="HO917" s="11"/>
      <c r="HP917" s="11"/>
      <c r="HQ917" s="11"/>
      <c r="HR917" s="11"/>
      <c r="HS917" s="11"/>
      <c r="HT917" s="11"/>
      <c r="HU917" s="11"/>
      <c r="HV917" s="11"/>
      <c r="HW917" s="11"/>
      <c r="HX917" s="11"/>
      <c r="HY917" s="11"/>
      <c r="HZ917" s="11"/>
      <c r="IA917" s="11"/>
      <c r="IB917" s="11"/>
      <c r="IC917" s="11"/>
      <c r="ID917" s="11"/>
      <c r="IE917" s="11"/>
      <c r="IF917" s="11"/>
      <c r="IG917" s="11"/>
      <c r="IH917" s="11"/>
      <c r="II917" s="11"/>
      <c r="IJ917" s="11"/>
      <c r="IK917" s="11"/>
    </row>
    <row r="918" spans="1:245" ht="15" customHeight="1" hidden="1">
      <c r="A918" s="6">
        <v>4</v>
      </c>
      <c r="B918" s="12" t="s">
        <v>336</v>
      </c>
      <c r="C918" s="3"/>
      <c r="D918" s="3">
        <v>26645</v>
      </c>
      <c r="E918" s="3"/>
      <c r="F918" s="3">
        <v>65</v>
      </c>
      <c r="G918" s="3">
        <v>20</v>
      </c>
      <c r="H918" s="3">
        <v>1966</v>
      </c>
      <c r="I918" s="3" t="s">
        <v>554</v>
      </c>
      <c r="J918" s="4">
        <v>2014</v>
      </c>
      <c r="K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  <c r="HA918" s="11"/>
      <c r="HB918" s="11"/>
      <c r="HC918" s="11"/>
      <c r="HD918" s="11"/>
      <c r="HE918" s="11"/>
      <c r="HF918" s="11"/>
      <c r="HG918" s="11"/>
      <c r="HH918" s="11"/>
      <c r="HI918" s="11"/>
      <c r="HJ918" s="11"/>
      <c r="HK918" s="11"/>
      <c r="HL918" s="11"/>
      <c r="HM918" s="11"/>
      <c r="HN918" s="11"/>
      <c r="HO918" s="11"/>
      <c r="HP918" s="11"/>
      <c r="HQ918" s="11"/>
      <c r="HR918" s="11"/>
      <c r="HS918" s="11"/>
      <c r="HT918" s="11"/>
      <c r="HU918" s="11"/>
      <c r="HV918" s="11"/>
      <c r="HW918" s="11"/>
      <c r="HX918" s="11"/>
      <c r="HY918" s="11"/>
      <c r="HZ918" s="11"/>
      <c r="IA918" s="11"/>
      <c r="IB918" s="11"/>
      <c r="IC918" s="11"/>
      <c r="ID918" s="11"/>
      <c r="IE918" s="11"/>
      <c r="IF918" s="11"/>
      <c r="IG918" s="11"/>
      <c r="IH918" s="11"/>
      <c r="II918" s="11"/>
      <c r="IJ918" s="11"/>
      <c r="IK918" s="11"/>
    </row>
    <row r="919" spans="1:245" ht="15" customHeight="1" hidden="1">
      <c r="A919" s="6"/>
      <c r="B919" s="12" t="s">
        <v>1234</v>
      </c>
      <c r="C919" s="3">
        <v>150</v>
      </c>
      <c r="D919" s="3"/>
      <c r="E919" s="3"/>
      <c r="F919" s="3"/>
      <c r="G919" s="3"/>
      <c r="H919" s="3"/>
      <c r="I919" s="3"/>
      <c r="J919" s="3"/>
      <c r="K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  <c r="GX919" s="11"/>
      <c r="GY919" s="11"/>
      <c r="GZ919" s="11"/>
      <c r="HA919" s="11"/>
      <c r="HB919" s="11"/>
      <c r="HC919" s="11"/>
      <c r="HD919" s="11"/>
      <c r="HE919" s="11"/>
      <c r="HF919" s="11"/>
      <c r="HG919" s="11"/>
      <c r="HH919" s="11"/>
      <c r="HI919" s="11"/>
      <c r="HJ919" s="11"/>
      <c r="HK919" s="11"/>
      <c r="HL919" s="11"/>
      <c r="HM919" s="11"/>
      <c r="HN919" s="11"/>
      <c r="HO919" s="11"/>
      <c r="HP919" s="11"/>
      <c r="HQ919" s="11"/>
      <c r="HR919" s="11"/>
      <c r="HS919" s="11"/>
      <c r="HT919" s="11"/>
      <c r="HU919" s="11"/>
      <c r="HV919" s="11"/>
      <c r="HW919" s="11"/>
      <c r="HX919" s="11"/>
      <c r="HY919" s="11"/>
      <c r="HZ919" s="11"/>
      <c r="IA919" s="11"/>
      <c r="IB919" s="11"/>
      <c r="IC919" s="11"/>
      <c r="ID919" s="11"/>
      <c r="IE919" s="11"/>
      <c r="IF919" s="11"/>
      <c r="IG919" s="11"/>
      <c r="IH919" s="11"/>
      <c r="II919" s="11"/>
      <c r="IJ919" s="11"/>
      <c r="IK919" s="11"/>
    </row>
    <row r="920" spans="1:245" ht="15" customHeight="1" hidden="1">
      <c r="A920" s="6">
        <v>5</v>
      </c>
      <c r="B920" s="12" t="s">
        <v>337</v>
      </c>
      <c r="C920" s="3"/>
      <c r="D920" s="3">
        <v>26645</v>
      </c>
      <c r="E920" s="3"/>
      <c r="F920" s="3">
        <v>72</v>
      </c>
      <c r="G920" s="3">
        <v>23</v>
      </c>
      <c r="H920" s="3">
        <v>1988</v>
      </c>
      <c r="I920" s="3" t="s">
        <v>554</v>
      </c>
      <c r="J920" s="4">
        <v>2012</v>
      </c>
      <c r="K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  <c r="GX920" s="11"/>
      <c r="GY920" s="11"/>
      <c r="GZ920" s="11"/>
      <c r="HA920" s="11"/>
      <c r="HB920" s="11"/>
      <c r="HC920" s="11"/>
      <c r="HD920" s="11"/>
      <c r="HE920" s="11"/>
      <c r="HF920" s="11"/>
      <c r="HG920" s="11"/>
      <c r="HH920" s="11"/>
      <c r="HI920" s="11"/>
      <c r="HJ920" s="11"/>
      <c r="HK920" s="11"/>
      <c r="HL920" s="11"/>
      <c r="HM920" s="11"/>
      <c r="HN920" s="11"/>
      <c r="HO920" s="11"/>
      <c r="HP920" s="11"/>
      <c r="HQ920" s="11"/>
      <c r="HR920" s="11"/>
      <c r="HS920" s="11"/>
      <c r="HT920" s="11"/>
      <c r="HU920" s="11"/>
      <c r="HV920" s="11"/>
      <c r="HW920" s="11"/>
      <c r="HX920" s="11"/>
      <c r="HY920" s="11"/>
      <c r="HZ920" s="11"/>
      <c r="IA920" s="11"/>
      <c r="IB920" s="11"/>
      <c r="IC920" s="11"/>
      <c r="ID920" s="11"/>
      <c r="IE920" s="11"/>
      <c r="IF920" s="11"/>
      <c r="IG920" s="11"/>
      <c r="IH920" s="11"/>
      <c r="II920" s="11"/>
      <c r="IJ920" s="11"/>
      <c r="IK920" s="11"/>
    </row>
    <row r="921" spans="1:245" ht="15" customHeight="1" hidden="1">
      <c r="A921" s="6"/>
      <c r="B921" s="12" t="s">
        <v>1249</v>
      </c>
      <c r="C921" s="3">
        <f>230-C922-C923-C924</f>
        <v>123.5</v>
      </c>
      <c r="D921" s="3"/>
      <c r="E921" s="3"/>
      <c r="F921" s="3"/>
      <c r="G921" s="3"/>
      <c r="H921" s="3"/>
      <c r="I921" s="3"/>
      <c r="J921" s="4"/>
      <c r="K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  <c r="HI921" s="11"/>
      <c r="HJ921" s="11"/>
      <c r="HK921" s="11"/>
      <c r="HL921" s="11"/>
      <c r="HM921" s="11"/>
      <c r="HN921" s="11"/>
      <c r="HO921" s="11"/>
      <c r="HP921" s="11"/>
      <c r="HQ921" s="11"/>
      <c r="HR921" s="11"/>
      <c r="HS921" s="11"/>
      <c r="HT921" s="11"/>
      <c r="HU921" s="11"/>
      <c r="HV921" s="11"/>
      <c r="HW921" s="11"/>
      <c r="HX921" s="11"/>
      <c r="HY921" s="11"/>
      <c r="HZ921" s="11"/>
      <c r="IA921" s="11"/>
      <c r="IB921" s="11"/>
      <c r="IC921" s="11"/>
      <c r="ID921" s="11"/>
      <c r="IE921" s="11"/>
      <c r="IF921" s="11"/>
      <c r="IG921" s="11"/>
      <c r="IH921" s="11"/>
      <c r="II921" s="11"/>
      <c r="IJ921" s="11"/>
      <c r="IK921" s="11"/>
    </row>
    <row r="922" spans="1:245" ht="15" customHeight="1" hidden="1">
      <c r="A922" s="6"/>
      <c r="B922" s="12" t="s">
        <v>1405</v>
      </c>
      <c r="C922" s="3">
        <v>50</v>
      </c>
      <c r="D922" s="3"/>
      <c r="E922" s="3"/>
      <c r="F922" s="3"/>
      <c r="G922" s="3"/>
      <c r="H922" s="3">
        <v>2019</v>
      </c>
      <c r="I922" s="3"/>
      <c r="J922" s="4"/>
      <c r="K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  <c r="GX922" s="11"/>
      <c r="GY922" s="11"/>
      <c r="GZ922" s="11"/>
      <c r="HA922" s="11"/>
      <c r="HB922" s="11"/>
      <c r="HC922" s="11"/>
      <c r="HD922" s="11"/>
      <c r="HE922" s="11"/>
      <c r="HF922" s="11"/>
      <c r="HG922" s="11"/>
      <c r="HH922" s="11"/>
      <c r="HI922" s="11"/>
      <c r="HJ922" s="11"/>
      <c r="HK922" s="11"/>
      <c r="HL922" s="11"/>
      <c r="HM922" s="11"/>
      <c r="HN922" s="11"/>
      <c r="HO922" s="11"/>
      <c r="HP922" s="11"/>
      <c r="HQ922" s="11"/>
      <c r="HR922" s="11"/>
      <c r="HS922" s="11"/>
      <c r="HT922" s="11"/>
      <c r="HU922" s="11"/>
      <c r="HV922" s="11"/>
      <c r="HW922" s="11"/>
      <c r="HX922" s="11"/>
      <c r="HY922" s="11"/>
      <c r="HZ922" s="11"/>
      <c r="IA922" s="11"/>
      <c r="IB922" s="11"/>
      <c r="IC922" s="11"/>
      <c r="ID922" s="11"/>
      <c r="IE922" s="11"/>
      <c r="IF922" s="11"/>
      <c r="IG922" s="11"/>
      <c r="IH922" s="11"/>
      <c r="II922" s="11"/>
      <c r="IJ922" s="11"/>
      <c r="IK922" s="11"/>
    </row>
    <row r="923" spans="1:245" ht="15" customHeight="1" hidden="1">
      <c r="A923" s="6"/>
      <c r="B923" s="12" t="s">
        <v>1249</v>
      </c>
      <c r="C923" s="3">
        <v>36.5</v>
      </c>
      <c r="D923" s="3"/>
      <c r="E923" s="3"/>
      <c r="F923" s="3"/>
      <c r="G923" s="3"/>
      <c r="H923" s="3">
        <v>1988</v>
      </c>
      <c r="I923" s="3"/>
      <c r="J923" s="4"/>
      <c r="K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  <c r="HA923" s="11"/>
      <c r="HB923" s="11"/>
      <c r="HC923" s="11"/>
      <c r="HD923" s="11"/>
      <c r="HE923" s="11"/>
      <c r="HF923" s="11"/>
      <c r="HG923" s="11"/>
      <c r="HH923" s="11"/>
      <c r="HI923" s="11"/>
      <c r="HJ923" s="11"/>
      <c r="HK923" s="11"/>
      <c r="HL923" s="11"/>
      <c r="HM923" s="11"/>
      <c r="HN923" s="11"/>
      <c r="HO923" s="11"/>
      <c r="HP923" s="11"/>
      <c r="HQ923" s="11"/>
      <c r="HR923" s="11"/>
      <c r="HS923" s="11"/>
      <c r="HT923" s="11"/>
      <c r="HU923" s="11"/>
      <c r="HV923" s="11"/>
      <c r="HW923" s="11"/>
      <c r="HX923" s="11"/>
      <c r="HY923" s="11"/>
      <c r="HZ923" s="11"/>
      <c r="IA923" s="11"/>
      <c r="IB923" s="11"/>
      <c r="IC923" s="11"/>
      <c r="ID923" s="11"/>
      <c r="IE923" s="11"/>
      <c r="IF923" s="11"/>
      <c r="IG923" s="11"/>
      <c r="IH923" s="11"/>
      <c r="II923" s="11"/>
      <c r="IJ923" s="11"/>
      <c r="IK923" s="11"/>
    </row>
    <row r="924" spans="1:245" ht="15" customHeight="1" hidden="1">
      <c r="A924" s="6"/>
      <c r="B924" s="12" t="s">
        <v>1405</v>
      </c>
      <c r="C924" s="3">
        <v>20</v>
      </c>
      <c r="D924" s="3"/>
      <c r="E924" s="3"/>
      <c r="F924" s="3"/>
      <c r="G924" s="3"/>
      <c r="H924" s="3">
        <v>2019</v>
      </c>
      <c r="I924" s="3"/>
      <c r="J924" s="4"/>
      <c r="K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  <c r="GX924" s="11"/>
      <c r="GY924" s="11"/>
      <c r="GZ924" s="11"/>
      <c r="HA924" s="11"/>
      <c r="HB924" s="11"/>
      <c r="HC924" s="11"/>
      <c r="HD924" s="11"/>
      <c r="HE924" s="11"/>
      <c r="HF924" s="11"/>
      <c r="HG924" s="11"/>
      <c r="HH924" s="11"/>
      <c r="HI924" s="11"/>
      <c r="HJ924" s="11"/>
      <c r="HK924" s="11"/>
      <c r="HL924" s="11"/>
      <c r="HM924" s="11"/>
      <c r="HN924" s="11"/>
      <c r="HO924" s="11"/>
      <c r="HP924" s="11"/>
      <c r="HQ924" s="11"/>
      <c r="HR924" s="11"/>
      <c r="HS924" s="11"/>
      <c r="HT924" s="11"/>
      <c r="HU924" s="11"/>
      <c r="HV924" s="11"/>
      <c r="HW924" s="11"/>
      <c r="HX924" s="11"/>
      <c r="HY924" s="11"/>
      <c r="HZ924" s="11"/>
      <c r="IA924" s="11"/>
      <c r="IB924" s="11"/>
      <c r="IC924" s="11"/>
      <c r="ID924" s="11"/>
      <c r="IE924" s="11"/>
      <c r="IF924" s="11"/>
      <c r="IG924" s="11"/>
      <c r="IH924" s="11"/>
      <c r="II924" s="11"/>
      <c r="IJ924" s="11"/>
      <c r="IK924" s="11"/>
    </row>
    <row r="925" spans="1:245" ht="15" customHeight="1" hidden="1">
      <c r="A925" s="6">
        <v>6</v>
      </c>
      <c r="B925" s="12" t="s">
        <v>338</v>
      </c>
      <c r="C925" s="3"/>
      <c r="D925" s="3">
        <v>26645</v>
      </c>
      <c r="E925" s="3"/>
      <c r="F925" s="3">
        <v>46</v>
      </c>
      <c r="G925" s="3">
        <v>14</v>
      </c>
      <c r="H925" s="3">
        <v>1962</v>
      </c>
      <c r="I925" s="3" t="s">
        <v>554</v>
      </c>
      <c r="J925" s="4">
        <v>2010</v>
      </c>
      <c r="K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  <c r="HA925" s="11"/>
      <c r="HB925" s="11"/>
      <c r="HC925" s="11"/>
      <c r="HD925" s="11"/>
      <c r="HE925" s="11"/>
      <c r="HF925" s="11"/>
      <c r="HG925" s="11"/>
      <c r="HH925" s="11"/>
      <c r="HI925" s="11"/>
      <c r="HJ925" s="11"/>
      <c r="HK925" s="11"/>
      <c r="HL925" s="11"/>
      <c r="HM925" s="11"/>
      <c r="HN925" s="11"/>
      <c r="HO925" s="11"/>
      <c r="HP925" s="11"/>
      <c r="HQ925" s="11"/>
      <c r="HR925" s="11"/>
      <c r="HS925" s="11"/>
      <c r="HT925" s="11"/>
      <c r="HU925" s="11"/>
      <c r="HV925" s="11"/>
      <c r="HW925" s="11"/>
      <c r="HX925" s="11"/>
      <c r="HY925" s="11"/>
      <c r="HZ925" s="11"/>
      <c r="IA925" s="11"/>
      <c r="IB925" s="11"/>
      <c r="IC925" s="11"/>
      <c r="ID925" s="11"/>
      <c r="IE925" s="11"/>
      <c r="IF925" s="11"/>
      <c r="IG925" s="11"/>
      <c r="IH925" s="11"/>
      <c r="II925" s="11"/>
      <c r="IJ925" s="11"/>
      <c r="IK925" s="11"/>
    </row>
    <row r="926" spans="1:245" ht="15" customHeight="1" hidden="1">
      <c r="A926" s="6"/>
      <c r="B926" s="12" t="s">
        <v>1234</v>
      </c>
      <c r="C926" s="3">
        <v>170</v>
      </c>
      <c r="D926" s="3"/>
      <c r="E926" s="3"/>
      <c r="F926" s="3"/>
      <c r="G926" s="3"/>
      <c r="H926" s="3"/>
      <c r="I926" s="3"/>
      <c r="J926" s="4"/>
      <c r="K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  <c r="GX926" s="11"/>
      <c r="GY926" s="11"/>
      <c r="GZ926" s="11"/>
      <c r="HA926" s="11"/>
      <c r="HB926" s="11"/>
      <c r="HC926" s="11"/>
      <c r="HD926" s="11"/>
      <c r="HE926" s="11"/>
      <c r="HF926" s="11"/>
      <c r="HG926" s="11"/>
      <c r="HH926" s="11"/>
      <c r="HI926" s="11"/>
      <c r="HJ926" s="11"/>
      <c r="HK926" s="11"/>
      <c r="HL926" s="11"/>
      <c r="HM926" s="11"/>
      <c r="HN926" s="11"/>
      <c r="HO926" s="11"/>
      <c r="HP926" s="11"/>
      <c r="HQ926" s="11"/>
      <c r="HR926" s="11"/>
      <c r="HS926" s="11"/>
      <c r="HT926" s="11"/>
      <c r="HU926" s="11"/>
      <c r="HV926" s="11"/>
      <c r="HW926" s="11"/>
      <c r="HX926" s="11"/>
      <c r="HY926" s="11"/>
      <c r="HZ926" s="11"/>
      <c r="IA926" s="11"/>
      <c r="IB926" s="11"/>
      <c r="IC926" s="11"/>
      <c r="ID926" s="11"/>
      <c r="IE926" s="11"/>
      <c r="IF926" s="11"/>
      <c r="IG926" s="11"/>
      <c r="IH926" s="11"/>
      <c r="II926" s="11"/>
      <c r="IJ926" s="11"/>
      <c r="IK926" s="11"/>
    </row>
    <row r="927" spans="1:245" ht="15" customHeight="1" hidden="1">
      <c r="A927" s="6">
        <v>7</v>
      </c>
      <c r="B927" s="12" t="s">
        <v>339</v>
      </c>
      <c r="C927" s="3"/>
      <c r="D927" s="3">
        <v>26645</v>
      </c>
      <c r="E927" s="3"/>
      <c r="F927" s="3">
        <v>160</v>
      </c>
      <c r="G927" s="3">
        <v>50</v>
      </c>
      <c r="H927" s="3">
        <v>1966</v>
      </c>
      <c r="I927" s="3" t="s">
        <v>554</v>
      </c>
      <c r="J927" s="4">
        <v>2014</v>
      </c>
      <c r="K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  <c r="GX927" s="11"/>
      <c r="GY927" s="11"/>
      <c r="GZ927" s="11"/>
      <c r="HA927" s="11"/>
      <c r="HB927" s="11"/>
      <c r="HC927" s="11"/>
      <c r="HD927" s="11"/>
      <c r="HE927" s="11"/>
      <c r="HF927" s="11"/>
      <c r="HG927" s="11"/>
      <c r="HH927" s="11"/>
      <c r="HI927" s="11"/>
      <c r="HJ927" s="11"/>
      <c r="HK927" s="11"/>
      <c r="HL927" s="11"/>
      <c r="HM927" s="11"/>
      <c r="HN927" s="11"/>
      <c r="HO927" s="11"/>
      <c r="HP927" s="11"/>
      <c r="HQ927" s="11"/>
      <c r="HR927" s="11"/>
      <c r="HS927" s="11"/>
      <c r="HT927" s="11"/>
      <c r="HU927" s="11"/>
      <c r="HV927" s="11"/>
      <c r="HW927" s="11"/>
      <c r="HX927" s="11"/>
      <c r="HY927" s="11"/>
      <c r="HZ927" s="11"/>
      <c r="IA927" s="11"/>
      <c r="IB927" s="11"/>
      <c r="IC927" s="11"/>
      <c r="ID927" s="11"/>
      <c r="IE927" s="11"/>
      <c r="IF927" s="11"/>
      <c r="IG927" s="11"/>
      <c r="IH927" s="11"/>
      <c r="II927" s="11"/>
      <c r="IJ927" s="11"/>
      <c r="IK927" s="11"/>
    </row>
    <row r="928" spans="1:245" ht="15" customHeight="1" hidden="1">
      <c r="A928" s="6"/>
      <c r="B928" s="12" t="s">
        <v>1234</v>
      </c>
      <c r="C928" s="3">
        <v>400</v>
      </c>
      <c r="D928" s="3"/>
      <c r="E928" s="3"/>
      <c r="F928" s="3"/>
      <c r="G928" s="3"/>
      <c r="H928" s="3"/>
      <c r="I928" s="3"/>
      <c r="J928" s="4"/>
      <c r="K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  <c r="GX928" s="11"/>
      <c r="GY928" s="11"/>
      <c r="GZ928" s="11"/>
      <c r="HA928" s="11"/>
      <c r="HB928" s="11"/>
      <c r="HC928" s="11"/>
      <c r="HD928" s="11"/>
      <c r="HE928" s="11"/>
      <c r="HF928" s="11"/>
      <c r="HG928" s="11"/>
      <c r="HH928" s="11"/>
      <c r="HI928" s="11"/>
      <c r="HJ928" s="11"/>
      <c r="HK928" s="11"/>
      <c r="HL928" s="11"/>
      <c r="HM928" s="11"/>
      <c r="HN928" s="11"/>
      <c r="HO928" s="11"/>
      <c r="HP928" s="11"/>
      <c r="HQ928" s="11"/>
      <c r="HR928" s="11"/>
      <c r="HS928" s="11"/>
      <c r="HT928" s="11"/>
      <c r="HU928" s="11"/>
      <c r="HV928" s="11"/>
      <c r="HW928" s="11"/>
      <c r="HX928" s="11"/>
      <c r="HY928" s="11"/>
      <c r="HZ928" s="11"/>
      <c r="IA928" s="11"/>
      <c r="IB928" s="11"/>
      <c r="IC928" s="11"/>
      <c r="ID928" s="11"/>
      <c r="IE928" s="11"/>
      <c r="IF928" s="11"/>
      <c r="IG928" s="11"/>
      <c r="IH928" s="11"/>
      <c r="II928" s="11"/>
      <c r="IJ928" s="11"/>
      <c r="IK928" s="11"/>
    </row>
    <row r="929" spans="1:245" ht="13.5" customHeight="1" hidden="1">
      <c r="A929" s="6">
        <v>8</v>
      </c>
      <c r="B929" s="12" t="s">
        <v>340</v>
      </c>
      <c r="C929" s="3"/>
      <c r="D929" s="3">
        <v>26645</v>
      </c>
      <c r="E929" s="3"/>
      <c r="F929" s="3">
        <v>19</v>
      </c>
      <c r="G929" s="3">
        <v>6</v>
      </c>
      <c r="H929" s="3">
        <v>1967</v>
      </c>
      <c r="I929" s="3" t="s">
        <v>331</v>
      </c>
      <c r="J929" s="4">
        <v>2007</v>
      </c>
      <c r="K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  <c r="GX929" s="11"/>
      <c r="GY929" s="11"/>
      <c r="GZ929" s="11"/>
      <c r="HA929" s="11"/>
      <c r="HB929" s="11"/>
      <c r="HC929" s="11"/>
      <c r="HD929" s="11"/>
      <c r="HE929" s="11"/>
      <c r="HF929" s="11"/>
      <c r="HG929" s="11"/>
      <c r="HH929" s="11"/>
      <c r="HI929" s="11"/>
      <c r="HJ929" s="11"/>
      <c r="HK929" s="11"/>
      <c r="HL929" s="11"/>
      <c r="HM929" s="11"/>
      <c r="HN929" s="11"/>
      <c r="HO929" s="11"/>
      <c r="HP929" s="11"/>
      <c r="HQ929" s="11"/>
      <c r="HR929" s="11"/>
      <c r="HS929" s="11"/>
      <c r="HT929" s="11"/>
      <c r="HU929" s="11"/>
      <c r="HV929" s="11"/>
      <c r="HW929" s="11"/>
      <c r="HX929" s="11"/>
      <c r="HY929" s="11"/>
      <c r="HZ929" s="11"/>
      <c r="IA929" s="11"/>
      <c r="IB929" s="11"/>
      <c r="IC929" s="11"/>
      <c r="ID929" s="11"/>
      <c r="IE929" s="11"/>
      <c r="IF929" s="11"/>
      <c r="IG929" s="11"/>
      <c r="IH929" s="11"/>
      <c r="II929" s="11"/>
      <c r="IJ929" s="11"/>
      <c r="IK929" s="11"/>
    </row>
    <row r="930" spans="1:245" ht="15" customHeight="1" hidden="1">
      <c r="A930" s="6"/>
      <c r="B930" s="12" t="s">
        <v>1241</v>
      </c>
      <c r="C930" s="3">
        <v>60</v>
      </c>
      <c r="D930" s="3"/>
      <c r="E930" s="3"/>
      <c r="F930" s="3"/>
      <c r="G930" s="3"/>
      <c r="H930" s="3"/>
      <c r="I930" s="3"/>
      <c r="J930" s="4"/>
      <c r="K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  <c r="HA930" s="11"/>
      <c r="HB930" s="11"/>
      <c r="HC930" s="11"/>
      <c r="HD930" s="11"/>
      <c r="HE930" s="11"/>
      <c r="HF930" s="11"/>
      <c r="HG930" s="11"/>
      <c r="HH930" s="11"/>
      <c r="HI930" s="11"/>
      <c r="HJ930" s="11"/>
      <c r="HK930" s="11"/>
      <c r="HL930" s="11"/>
      <c r="HM930" s="11"/>
      <c r="HN930" s="11"/>
      <c r="HO930" s="11"/>
      <c r="HP930" s="11"/>
      <c r="HQ930" s="11"/>
      <c r="HR930" s="11"/>
      <c r="HS930" s="11"/>
      <c r="HT930" s="11"/>
      <c r="HU930" s="11"/>
      <c r="HV930" s="11"/>
      <c r="HW930" s="11"/>
      <c r="HX930" s="11"/>
      <c r="HY930" s="11"/>
      <c r="HZ930" s="11"/>
      <c r="IA930" s="11"/>
      <c r="IB930" s="11"/>
      <c r="IC930" s="11"/>
      <c r="ID930" s="11"/>
      <c r="IE930" s="11"/>
      <c r="IF930" s="11"/>
      <c r="IG930" s="11"/>
      <c r="IH930" s="11"/>
      <c r="II930" s="11"/>
      <c r="IJ930" s="11"/>
      <c r="IK930" s="11"/>
    </row>
    <row r="931" spans="1:245" ht="15" customHeight="1" hidden="1">
      <c r="A931" s="6">
        <v>9</v>
      </c>
      <c r="B931" s="12" t="s">
        <v>341</v>
      </c>
      <c r="C931" s="3"/>
      <c r="D931" s="3">
        <v>26645</v>
      </c>
      <c r="E931" s="3"/>
      <c r="F931" s="3">
        <v>68</v>
      </c>
      <c r="G931" s="3">
        <v>21</v>
      </c>
      <c r="H931" s="3">
        <v>1965</v>
      </c>
      <c r="I931" s="3" t="s">
        <v>554</v>
      </c>
      <c r="J931" s="4">
        <v>2013</v>
      </c>
      <c r="K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  <c r="GX931" s="11"/>
      <c r="GY931" s="11"/>
      <c r="GZ931" s="11"/>
      <c r="HA931" s="11"/>
      <c r="HB931" s="11"/>
      <c r="HC931" s="11"/>
      <c r="HD931" s="11"/>
      <c r="HE931" s="11"/>
      <c r="HF931" s="11"/>
      <c r="HG931" s="11"/>
      <c r="HH931" s="11"/>
      <c r="HI931" s="11"/>
      <c r="HJ931" s="11"/>
      <c r="HK931" s="11"/>
      <c r="HL931" s="11"/>
      <c r="HM931" s="11"/>
      <c r="HN931" s="11"/>
      <c r="HO931" s="11"/>
      <c r="HP931" s="11"/>
      <c r="HQ931" s="11"/>
      <c r="HR931" s="11"/>
      <c r="HS931" s="11"/>
      <c r="HT931" s="11"/>
      <c r="HU931" s="11"/>
      <c r="HV931" s="11"/>
      <c r="HW931" s="11"/>
      <c r="HX931" s="11"/>
      <c r="HY931" s="11"/>
      <c r="HZ931" s="11"/>
      <c r="IA931" s="11"/>
      <c r="IB931" s="11"/>
      <c r="IC931" s="11"/>
      <c r="ID931" s="11"/>
      <c r="IE931" s="11"/>
      <c r="IF931" s="11"/>
      <c r="IG931" s="11"/>
      <c r="IH931" s="11"/>
      <c r="II931" s="11"/>
      <c r="IJ931" s="11"/>
      <c r="IK931" s="11"/>
    </row>
    <row r="932" spans="1:245" ht="15" customHeight="1" hidden="1">
      <c r="A932" s="6"/>
      <c r="B932" s="12" t="s">
        <v>1234</v>
      </c>
      <c r="C932" s="3">
        <v>156</v>
      </c>
      <c r="D932" s="3"/>
      <c r="E932" s="3"/>
      <c r="F932" s="3"/>
      <c r="G932" s="3"/>
      <c r="H932" s="3"/>
      <c r="I932" s="3"/>
      <c r="J932" s="4"/>
      <c r="K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  <c r="GX932" s="11"/>
      <c r="GY932" s="11"/>
      <c r="GZ932" s="11"/>
      <c r="HA932" s="11"/>
      <c r="HB932" s="11"/>
      <c r="HC932" s="11"/>
      <c r="HD932" s="11"/>
      <c r="HE932" s="11"/>
      <c r="HF932" s="11"/>
      <c r="HG932" s="11"/>
      <c r="HH932" s="11"/>
      <c r="HI932" s="11"/>
      <c r="HJ932" s="11"/>
      <c r="HK932" s="11"/>
      <c r="HL932" s="11"/>
      <c r="HM932" s="11"/>
      <c r="HN932" s="11"/>
      <c r="HO932" s="11"/>
      <c r="HP932" s="11"/>
      <c r="HQ932" s="11"/>
      <c r="HR932" s="11"/>
      <c r="HS932" s="11"/>
      <c r="HT932" s="11"/>
      <c r="HU932" s="11"/>
      <c r="HV932" s="11"/>
      <c r="HW932" s="11"/>
      <c r="HX932" s="11"/>
      <c r="HY932" s="11"/>
      <c r="HZ932" s="11"/>
      <c r="IA932" s="11"/>
      <c r="IB932" s="11"/>
      <c r="IC932" s="11"/>
      <c r="ID932" s="11"/>
      <c r="IE932" s="11"/>
      <c r="IF932" s="11"/>
      <c r="IG932" s="11"/>
      <c r="IH932" s="11"/>
      <c r="II932" s="11"/>
      <c r="IJ932" s="11"/>
      <c r="IK932" s="11"/>
    </row>
    <row r="933" spans="1:245" ht="18.75" customHeight="1" hidden="1">
      <c r="A933" s="6">
        <v>10</v>
      </c>
      <c r="B933" s="12" t="s">
        <v>342</v>
      </c>
      <c r="C933" s="3"/>
      <c r="D933" s="3">
        <v>26645</v>
      </c>
      <c r="E933" s="3"/>
      <c r="F933" s="3">
        <v>38</v>
      </c>
      <c r="G933" s="3">
        <v>12</v>
      </c>
      <c r="H933" s="3">
        <v>1966</v>
      </c>
      <c r="I933" s="3" t="s">
        <v>331</v>
      </c>
      <c r="J933" s="4">
        <v>2006</v>
      </c>
      <c r="K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  <c r="GX933" s="11"/>
      <c r="GY933" s="11"/>
      <c r="GZ933" s="11"/>
      <c r="HA933" s="11"/>
      <c r="HB933" s="11"/>
      <c r="HC933" s="11"/>
      <c r="HD933" s="11"/>
      <c r="HE933" s="11"/>
      <c r="HF933" s="11"/>
      <c r="HG933" s="11"/>
      <c r="HH933" s="11"/>
      <c r="HI933" s="11"/>
      <c r="HJ933" s="11"/>
      <c r="HK933" s="11"/>
      <c r="HL933" s="11"/>
      <c r="HM933" s="11"/>
      <c r="HN933" s="11"/>
      <c r="HO933" s="11"/>
      <c r="HP933" s="11"/>
      <c r="HQ933" s="11"/>
      <c r="HR933" s="11"/>
      <c r="HS933" s="11"/>
      <c r="HT933" s="11"/>
      <c r="HU933" s="11"/>
      <c r="HV933" s="11"/>
      <c r="HW933" s="11"/>
      <c r="HX933" s="11"/>
      <c r="HY933" s="11"/>
      <c r="HZ933" s="11"/>
      <c r="IA933" s="11"/>
      <c r="IB933" s="11"/>
      <c r="IC933" s="11"/>
      <c r="ID933" s="11"/>
      <c r="IE933" s="11"/>
      <c r="IF933" s="11"/>
      <c r="IG933" s="11"/>
      <c r="IH933" s="11"/>
      <c r="II933" s="11"/>
      <c r="IJ933" s="11"/>
      <c r="IK933" s="11"/>
    </row>
    <row r="934" spans="1:245" ht="15" customHeight="1" hidden="1">
      <c r="A934" s="6"/>
      <c r="B934" s="12" t="s">
        <v>1241</v>
      </c>
      <c r="C934" s="3">
        <v>121</v>
      </c>
      <c r="D934" s="3"/>
      <c r="E934" s="3"/>
      <c r="F934" s="3"/>
      <c r="G934" s="3"/>
      <c r="H934" s="3"/>
      <c r="I934" s="3"/>
      <c r="J934" s="4"/>
      <c r="K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  <c r="GX934" s="11"/>
      <c r="GY934" s="11"/>
      <c r="GZ934" s="11"/>
      <c r="HA934" s="11"/>
      <c r="HB934" s="11"/>
      <c r="HC934" s="11"/>
      <c r="HD934" s="11"/>
      <c r="HE934" s="11"/>
      <c r="HF934" s="11"/>
      <c r="HG934" s="11"/>
      <c r="HH934" s="11"/>
      <c r="HI934" s="11"/>
      <c r="HJ934" s="11"/>
      <c r="HK934" s="11"/>
      <c r="HL934" s="11"/>
      <c r="HM934" s="11"/>
      <c r="HN934" s="11"/>
      <c r="HO934" s="11"/>
      <c r="HP934" s="11"/>
      <c r="HQ934" s="11"/>
      <c r="HR934" s="11"/>
      <c r="HS934" s="11"/>
      <c r="HT934" s="11"/>
      <c r="HU934" s="11"/>
      <c r="HV934" s="11"/>
      <c r="HW934" s="11"/>
      <c r="HX934" s="11"/>
      <c r="HY934" s="11"/>
      <c r="HZ934" s="11"/>
      <c r="IA934" s="11"/>
      <c r="IB934" s="11"/>
      <c r="IC934" s="11"/>
      <c r="ID934" s="11"/>
      <c r="IE934" s="11"/>
      <c r="IF934" s="11"/>
      <c r="IG934" s="11"/>
      <c r="IH934" s="11"/>
      <c r="II934" s="11"/>
      <c r="IJ934" s="11"/>
      <c r="IK934" s="11"/>
    </row>
    <row r="935" spans="1:245" ht="15" customHeight="1">
      <c r="A935" s="6">
        <v>11</v>
      </c>
      <c r="B935" s="12" t="s">
        <v>343</v>
      </c>
      <c r="C935" s="3"/>
      <c r="D935" s="3">
        <v>26645</v>
      </c>
      <c r="E935" s="3"/>
      <c r="F935" s="3">
        <v>167</v>
      </c>
      <c r="G935" s="3">
        <v>52</v>
      </c>
      <c r="H935" s="3">
        <v>1967</v>
      </c>
      <c r="I935" s="3" t="s">
        <v>554</v>
      </c>
      <c r="J935" s="4">
        <v>2015</v>
      </c>
      <c r="K935" s="5" t="s">
        <v>614</v>
      </c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  <c r="GX935" s="11"/>
      <c r="GY935" s="11"/>
      <c r="GZ935" s="11"/>
      <c r="HA935" s="11"/>
      <c r="HB935" s="11"/>
      <c r="HC935" s="11"/>
      <c r="HD935" s="11"/>
      <c r="HE935" s="11"/>
      <c r="HF935" s="11"/>
      <c r="HG935" s="11"/>
      <c r="HH935" s="11"/>
      <c r="HI935" s="11"/>
      <c r="HJ935" s="11"/>
      <c r="HK935" s="11"/>
      <c r="HL935" s="11"/>
      <c r="HM935" s="11"/>
      <c r="HN935" s="11"/>
      <c r="HO935" s="11"/>
      <c r="HP935" s="11"/>
      <c r="HQ935" s="11"/>
      <c r="HR935" s="11"/>
      <c r="HS935" s="11"/>
      <c r="HT935" s="11"/>
      <c r="HU935" s="11"/>
      <c r="HV935" s="11"/>
      <c r="HW935" s="11"/>
      <c r="HX935" s="11"/>
      <c r="HY935" s="11"/>
      <c r="HZ935" s="11"/>
      <c r="IA935" s="11"/>
      <c r="IB935" s="11"/>
      <c r="IC935" s="11"/>
      <c r="ID935" s="11"/>
      <c r="IE935" s="11"/>
      <c r="IF935" s="11"/>
      <c r="IG935" s="11"/>
      <c r="IH935" s="11"/>
      <c r="II935" s="11"/>
      <c r="IJ935" s="11"/>
      <c r="IK935" s="11"/>
    </row>
    <row r="936" spans="1:245" ht="15" customHeight="1">
      <c r="A936" s="6"/>
      <c r="B936" s="12" t="s">
        <v>1234</v>
      </c>
      <c r="C936" s="3">
        <v>420</v>
      </c>
      <c r="D936" s="3"/>
      <c r="E936" s="3"/>
      <c r="F936" s="3"/>
      <c r="G936" s="3"/>
      <c r="H936" s="3"/>
      <c r="I936" s="3"/>
      <c r="J936" s="4"/>
      <c r="K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  <c r="HI936" s="11"/>
      <c r="HJ936" s="11"/>
      <c r="HK936" s="11"/>
      <c r="HL936" s="11"/>
      <c r="HM936" s="11"/>
      <c r="HN936" s="11"/>
      <c r="HO936" s="11"/>
      <c r="HP936" s="11"/>
      <c r="HQ936" s="11"/>
      <c r="HR936" s="11"/>
      <c r="HS936" s="11"/>
      <c r="HT936" s="11"/>
      <c r="HU936" s="11"/>
      <c r="HV936" s="11"/>
      <c r="HW936" s="11"/>
      <c r="HX936" s="11"/>
      <c r="HY936" s="11"/>
      <c r="HZ936" s="11"/>
      <c r="IA936" s="11"/>
      <c r="IB936" s="11"/>
      <c r="IC936" s="11"/>
      <c r="ID936" s="11"/>
      <c r="IE936" s="11"/>
      <c r="IF936" s="11"/>
      <c r="IG936" s="11"/>
      <c r="IH936" s="11"/>
      <c r="II936" s="11"/>
      <c r="IJ936" s="11"/>
      <c r="IK936" s="11"/>
    </row>
    <row r="937" spans="1:245" ht="15" customHeight="1">
      <c r="A937" s="6">
        <v>12</v>
      </c>
      <c r="B937" s="12" t="s">
        <v>344</v>
      </c>
      <c r="C937" s="3"/>
      <c r="D937" s="3">
        <v>26645</v>
      </c>
      <c r="E937" s="3"/>
      <c r="F937" s="3">
        <v>87</v>
      </c>
      <c r="G937" s="3">
        <v>87</v>
      </c>
      <c r="H937" s="3">
        <v>1966</v>
      </c>
      <c r="I937" s="3" t="s">
        <v>554</v>
      </c>
      <c r="J937" s="4">
        <v>2014</v>
      </c>
      <c r="K937" s="5" t="s">
        <v>614</v>
      </c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  <c r="GX937" s="11"/>
      <c r="GY937" s="11"/>
      <c r="GZ937" s="11"/>
      <c r="HA937" s="11"/>
      <c r="HB937" s="11"/>
      <c r="HC937" s="11"/>
      <c r="HD937" s="11"/>
      <c r="HE937" s="11"/>
      <c r="HF937" s="11"/>
      <c r="HG937" s="11"/>
      <c r="HH937" s="11"/>
      <c r="HI937" s="11"/>
      <c r="HJ937" s="11"/>
      <c r="HK937" s="11"/>
      <c r="HL937" s="11"/>
      <c r="HM937" s="11"/>
      <c r="HN937" s="11"/>
      <c r="HO937" s="11"/>
      <c r="HP937" s="11"/>
      <c r="HQ937" s="11"/>
      <c r="HR937" s="11"/>
      <c r="HS937" s="11"/>
      <c r="HT937" s="11"/>
      <c r="HU937" s="11"/>
      <c r="HV937" s="11"/>
      <c r="HW937" s="11"/>
      <c r="HX937" s="11"/>
      <c r="HY937" s="11"/>
      <c r="HZ937" s="11"/>
      <c r="IA937" s="11"/>
      <c r="IB937" s="11"/>
      <c r="IC937" s="11"/>
      <c r="ID937" s="11"/>
      <c r="IE937" s="11"/>
      <c r="IF937" s="11"/>
      <c r="IG937" s="11"/>
      <c r="IH937" s="11"/>
      <c r="II937" s="11"/>
      <c r="IJ937" s="11"/>
      <c r="IK937" s="11"/>
    </row>
    <row r="938" spans="1:245" ht="15" customHeight="1">
      <c r="A938" s="6"/>
      <c r="B938" s="12" t="s">
        <v>1234</v>
      </c>
      <c r="C938" s="3">
        <v>200</v>
      </c>
      <c r="D938" s="3"/>
      <c r="E938" s="3"/>
      <c r="F938" s="3"/>
      <c r="G938" s="3"/>
      <c r="H938" s="3"/>
      <c r="I938" s="3"/>
      <c r="J938" s="4"/>
      <c r="K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  <c r="GX938" s="11"/>
      <c r="GY938" s="11"/>
      <c r="GZ938" s="11"/>
      <c r="HA938" s="11"/>
      <c r="HB938" s="11"/>
      <c r="HC938" s="11"/>
      <c r="HD938" s="11"/>
      <c r="HE938" s="11"/>
      <c r="HF938" s="11"/>
      <c r="HG938" s="11"/>
      <c r="HH938" s="11"/>
      <c r="HI938" s="11"/>
      <c r="HJ938" s="11"/>
      <c r="HK938" s="11"/>
      <c r="HL938" s="11"/>
      <c r="HM938" s="11"/>
      <c r="HN938" s="11"/>
      <c r="HO938" s="11"/>
      <c r="HP938" s="11"/>
      <c r="HQ938" s="11"/>
      <c r="HR938" s="11"/>
      <c r="HS938" s="11"/>
      <c r="HT938" s="11"/>
      <c r="HU938" s="11"/>
      <c r="HV938" s="11"/>
      <c r="HW938" s="11"/>
      <c r="HX938" s="11"/>
      <c r="HY938" s="11"/>
      <c r="HZ938" s="11"/>
      <c r="IA938" s="11"/>
      <c r="IB938" s="11"/>
      <c r="IC938" s="11"/>
      <c r="ID938" s="11"/>
      <c r="IE938" s="11"/>
      <c r="IF938" s="11"/>
      <c r="IG938" s="11"/>
      <c r="IH938" s="11"/>
      <c r="II938" s="11"/>
      <c r="IJ938" s="11"/>
      <c r="IK938" s="11"/>
    </row>
    <row r="939" spans="1:245" ht="15" customHeight="1" hidden="1">
      <c r="A939" s="6">
        <v>13</v>
      </c>
      <c r="B939" s="12" t="s">
        <v>326</v>
      </c>
      <c r="C939" s="3"/>
      <c r="D939" s="3">
        <v>30738</v>
      </c>
      <c r="E939" s="3"/>
      <c r="F939" s="3">
        <v>346</v>
      </c>
      <c r="G939" s="3">
        <v>104</v>
      </c>
      <c r="H939" s="3">
        <v>1966</v>
      </c>
      <c r="I939" s="3" t="s">
        <v>554</v>
      </c>
      <c r="J939" s="4">
        <v>2014</v>
      </c>
      <c r="K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  <c r="GX939" s="11"/>
      <c r="GY939" s="11"/>
      <c r="GZ939" s="11"/>
      <c r="HA939" s="11"/>
      <c r="HB939" s="11"/>
      <c r="HC939" s="11"/>
      <c r="HD939" s="11"/>
      <c r="HE939" s="11"/>
      <c r="HF939" s="11"/>
      <c r="HG939" s="11"/>
      <c r="HH939" s="11"/>
      <c r="HI939" s="11"/>
      <c r="HJ939" s="11"/>
      <c r="HK939" s="11"/>
      <c r="HL939" s="11"/>
      <c r="HM939" s="11"/>
      <c r="HN939" s="11"/>
      <c r="HO939" s="11"/>
      <c r="HP939" s="11"/>
      <c r="HQ939" s="11"/>
      <c r="HR939" s="11"/>
      <c r="HS939" s="11"/>
      <c r="HT939" s="11"/>
      <c r="HU939" s="11"/>
      <c r="HV939" s="11"/>
      <c r="HW939" s="11"/>
      <c r="HX939" s="11"/>
      <c r="HY939" s="11"/>
      <c r="HZ939" s="11"/>
      <c r="IA939" s="11"/>
      <c r="IB939" s="11"/>
      <c r="IC939" s="11"/>
      <c r="ID939" s="11"/>
      <c r="IE939" s="11"/>
      <c r="IF939" s="11"/>
      <c r="IG939" s="11"/>
      <c r="IH939" s="11"/>
      <c r="II939" s="11"/>
      <c r="IJ939" s="11"/>
      <c r="IK939" s="11"/>
    </row>
    <row r="940" spans="1:245" ht="15" customHeight="1" hidden="1">
      <c r="A940" s="6"/>
      <c r="B940" s="12" t="s">
        <v>1241</v>
      </c>
      <c r="C940" s="3">
        <v>300</v>
      </c>
      <c r="D940" s="3"/>
      <c r="E940" s="3"/>
      <c r="F940" s="3"/>
      <c r="G940" s="3"/>
      <c r="H940" s="3"/>
      <c r="I940" s="3"/>
      <c r="J940" s="4"/>
      <c r="K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  <c r="GX940" s="11"/>
      <c r="GY940" s="11"/>
      <c r="GZ940" s="11"/>
      <c r="HA940" s="11"/>
      <c r="HB940" s="11"/>
      <c r="HC940" s="11"/>
      <c r="HD940" s="11"/>
      <c r="HE940" s="11"/>
      <c r="HF940" s="11"/>
      <c r="HG940" s="11"/>
      <c r="HH940" s="11"/>
      <c r="HI940" s="11"/>
      <c r="HJ940" s="11"/>
      <c r="HK940" s="11"/>
      <c r="HL940" s="11"/>
      <c r="HM940" s="11"/>
      <c r="HN940" s="11"/>
      <c r="HO940" s="11"/>
      <c r="HP940" s="11"/>
      <c r="HQ940" s="11"/>
      <c r="HR940" s="11"/>
      <c r="HS940" s="11"/>
      <c r="HT940" s="11"/>
      <c r="HU940" s="11"/>
      <c r="HV940" s="11"/>
      <c r="HW940" s="11"/>
      <c r="HX940" s="11"/>
      <c r="HY940" s="11"/>
      <c r="HZ940" s="11"/>
      <c r="IA940" s="11"/>
      <c r="IB940" s="11"/>
      <c r="IC940" s="11"/>
      <c r="ID940" s="11"/>
      <c r="IE940" s="11"/>
      <c r="IF940" s="11"/>
      <c r="IG940" s="11"/>
      <c r="IH940" s="11"/>
      <c r="II940" s="11"/>
      <c r="IJ940" s="11"/>
      <c r="IK940" s="11"/>
    </row>
    <row r="941" spans="1:245" ht="15" customHeight="1" hidden="1">
      <c r="A941" s="6">
        <v>14</v>
      </c>
      <c r="B941" s="12" t="s">
        <v>345</v>
      </c>
      <c r="C941" s="3"/>
      <c r="D941" s="3">
        <v>30359</v>
      </c>
      <c r="E941" s="3"/>
      <c r="F941" s="3">
        <v>239</v>
      </c>
      <c r="G941" s="3">
        <v>74</v>
      </c>
      <c r="H941" s="3">
        <v>1975</v>
      </c>
      <c r="I941" s="3" t="s">
        <v>554</v>
      </c>
      <c r="J941" s="4">
        <v>2011</v>
      </c>
      <c r="K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  <c r="HA941" s="11"/>
      <c r="HB941" s="11"/>
      <c r="HC941" s="11"/>
      <c r="HD941" s="11"/>
      <c r="HE941" s="11"/>
      <c r="HF941" s="11"/>
      <c r="HG941" s="11"/>
      <c r="HH941" s="11"/>
      <c r="HI941" s="11"/>
      <c r="HJ941" s="11"/>
      <c r="HK941" s="11"/>
      <c r="HL941" s="11"/>
      <c r="HM941" s="11"/>
      <c r="HN941" s="11"/>
      <c r="HO941" s="11"/>
      <c r="HP941" s="11"/>
      <c r="HQ941" s="11"/>
      <c r="HR941" s="11"/>
      <c r="HS941" s="11"/>
      <c r="HT941" s="11"/>
      <c r="HU941" s="11"/>
      <c r="HV941" s="11"/>
      <c r="HW941" s="11"/>
      <c r="HX941" s="11"/>
      <c r="HY941" s="11"/>
      <c r="HZ941" s="11"/>
      <c r="IA941" s="11"/>
      <c r="IB941" s="11"/>
      <c r="IC941" s="11"/>
      <c r="ID941" s="11"/>
      <c r="IE941" s="11"/>
      <c r="IF941" s="11"/>
      <c r="IG941" s="11"/>
      <c r="IH941" s="11"/>
      <c r="II941" s="11"/>
      <c r="IJ941" s="11"/>
      <c r="IK941" s="11"/>
    </row>
    <row r="942" spans="1:245" ht="15" customHeight="1" hidden="1">
      <c r="A942" s="6"/>
      <c r="B942" s="12" t="s">
        <v>1266</v>
      </c>
      <c r="C942" s="3">
        <v>550</v>
      </c>
      <c r="D942" s="3"/>
      <c r="E942" s="3"/>
      <c r="F942" s="3"/>
      <c r="G942" s="3"/>
      <c r="H942" s="3"/>
      <c r="I942" s="3"/>
      <c r="J942" s="4"/>
      <c r="K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  <c r="GX942" s="11"/>
      <c r="GY942" s="11"/>
      <c r="GZ942" s="11"/>
      <c r="HA942" s="11"/>
      <c r="HB942" s="11"/>
      <c r="HC942" s="11"/>
      <c r="HD942" s="11"/>
      <c r="HE942" s="11"/>
      <c r="HF942" s="11"/>
      <c r="HG942" s="11"/>
      <c r="HH942" s="11"/>
      <c r="HI942" s="11"/>
      <c r="HJ942" s="11"/>
      <c r="HK942" s="11"/>
      <c r="HL942" s="11"/>
      <c r="HM942" s="11"/>
      <c r="HN942" s="11"/>
      <c r="HO942" s="11"/>
      <c r="HP942" s="11"/>
      <c r="HQ942" s="11"/>
      <c r="HR942" s="11"/>
      <c r="HS942" s="11"/>
      <c r="HT942" s="11"/>
      <c r="HU942" s="11"/>
      <c r="HV942" s="11"/>
      <c r="HW942" s="11"/>
      <c r="HX942" s="11"/>
      <c r="HY942" s="11"/>
      <c r="HZ942" s="11"/>
      <c r="IA942" s="11"/>
      <c r="IB942" s="11"/>
      <c r="IC942" s="11"/>
      <c r="ID942" s="11"/>
      <c r="IE942" s="11"/>
      <c r="IF942" s="11"/>
      <c r="IG942" s="11"/>
      <c r="IH942" s="11"/>
      <c r="II942" s="11"/>
      <c r="IJ942" s="11"/>
      <c r="IK942" s="11"/>
    </row>
    <row r="943" spans="1:245" ht="15" customHeight="1" hidden="1">
      <c r="A943" s="6">
        <v>15</v>
      </c>
      <c r="B943" s="12" t="s">
        <v>346</v>
      </c>
      <c r="C943" s="3"/>
      <c r="D943" s="3">
        <v>30359</v>
      </c>
      <c r="E943" s="3"/>
      <c r="F943" s="3">
        <v>281</v>
      </c>
      <c r="G943" s="3">
        <v>87</v>
      </c>
      <c r="H943" s="3">
        <v>1975</v>
      </c>
      <c r="I943" s="3" t="s">
        <v>554</v>
      </c>
      <c r="J943" s="4">
        <v>2011</v>
      </c>
      <c r="K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  <c r="GX943" s="11"/>
      <c r="GY943" s="11"/>
      <c r="GZ943" s="11"/>
      <c r="HA943" s="11"/>
      <c r="HB943" s="11"/>
      <c r="HC943" s="11"/>
      <c r="HD943" s="11"/>
      <c r="HE943" s="11"/>
      <c r="HF943" s="11"/>
      <c r="HG943" s="11"/>
      <c r="HH943" s="11"/>
      <c r="HI943" s="11"/>
      <c r="HJ943" s="11"/>
      <c r="HK943" s="11"/>
      <c r="HL943" s="11"/>
      <c r="HM943" s="11"/>
      <c r="HN943" s="11"/>
      <c r="HO943" s="11"/>
      <c r="HP943" s="11"/>
      <c r="HQ943" s="11"/>
      <c r="HR943" s="11"/>
      <c r="HS943" s="11"/>
      <c r="HT943" s="11"/>
      <c r="HU943" s="11"/>
      <c r="HV943" s="11"/>
      <c r="HW943" s="11"/>
      <c r="HX943" s="11"/>
      <c r="HY943" s="11"/>
      <c r="HZ943" s="11"/>
      <c r="IA943" s="11"/>
      <c r="IB943" s="11"/>
      <c r="IC943" s="11"/>
      <c r="ID943" s="11"/>
      <c r="IE943" s="11"/>
      <c r="IF943" s="11"/>
      <c r="IG943" s="11"/>
      <c r="IH943" s="11"/>
      <c r="II943" s="11"/>
      <c r="IJ943" s="11"/>
      <c r="IK943" s="11"/>
    </row>
    <row r="944" spans="1:245" ht="15" customHeight="1" hidden="1">
      <c r="A944" s="6"/>
      <c r="B944" s="12" t="s">
        <v>1266</v>
      </c>
      <c r="C944" s="3">
        <v>645</v>
      </c>
      <c r="D944" s="3"/>
      <c r="E944" s="3"/>
      <c r="F944" s="3"/>
      <c r="G944" s="3"/>
      <c r="H944" s="3"/>
      <c r="I944" s="3"/>
      <c r="J944" s="4"/>
      <c r="K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  <c r="GX944" s="11"/>
      <c r="GY944" s="11"/>
      <c r="GZ944" s="11"/>
      <c r="HA944" s="11"/>
      <c r="HB944" s="11"/>
      <c r="HC944" s="11"/>
      <c r="HD944" s="11"/>
      <c r="HE944" s="11"/>
      <c r="HF944" s="11"/>
      <c r="HG944" s="11"/>
      <c r="HH944" s="11"/>
      <c r="HI944" s="11"/>
      <c r="HJ944" s="11"/>
      <c r="HK944" s="11"/>
      <c r="HL944" s="11"/>
      <c r="HM944" s="11"/>
      <c r="HN944" s="11"/>
      <c r="HO944" s="11"/>
      <c r="HP944" s="11"/>
      <c r="HQ944" s="11"/>
      <c r="HR944" s="11"/>
      <c r="HS944" s="11"/>
      <c r="HT944" s="11"/>
      <c r="HU944" s="11"/>
      <c r="HV944" s="11"/>
      <c r="HW944" s="11"/>
      <c r="HX944" s="11"/>
      <c r="HY944" s="11"/>
      <c r="HZ944" s="11"/>
      <c r="IA944" s="11"/>
      <c r="IB944" s="11"/>
      <c r="IC944" s="11"/>
      <c r="ID944" s="11"/>
      <c r="IE944" s="11"/>
      <c r="IF944" s="11"/>
      <c r="IG944" s="11"/>
      <c r="IH944" s="11"/>
      <c r="II944" s="11"/>
      <c r="IJ944" s="11"/>
      <c r="IK944" s="11"/>
    </row>
    <row r="945" spans="1:245" ht="17.25" customHeight="1" hidden="1">
      <c r="A945" s="6">
        <v>16</v>
      </c>
      <c r="B945" s="12" t="s">
        <v>1390</v>
      </c>
      <c r="C945" s="3"/>
      <c r="D945" s="3">
        <v>30359</v>
      </c>
      <c r="E945" s="3"/>
      <c r="F945" s="3">
        <v>22</v>
      </c>
      <c r="G945" s="3">
        <v>7</v>
      </c>
      <c r="H945" s="3">
        <v>1975</v>
      </c>
      <c r="I945" s="3" t="s">
        <v>331</v>
      </c>
      <c r="J945" s="4">
        <v>2015</v>
      </c>
      <c r="K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  <c r="EN945" s="11"/>
      <c r="EO945" s="11"/>
      <c r="EP945" s="11"/>
      <c r="EQ945" s="11"/>
      <c r="ER945" s="11"/>
      <c r="ES945" s="11"/>
      <c r="ET945" s="11"/>
      <c r="EU945" s="11"/>
      <c r="EV945" s="11"/>
      <c r="EW945" s="11"/>
      <c r="EX945" s="11"/>
      <c r="EY945" s="11"/>
      <c r="EZ945" s="11"/>
      <c r="FA945" s="11"/>
      <c r="FB945" s="11"/>
      <c r="FC945" s="11"/>
      <c r="FD945" s="11"/>
      <c r="FE945" s="11"/>
      <c r="FF945" s="11"/>
      <c r="FG945" s="11"/>
      <c r="FH945" s="11"/>
      <c r="FI945" s="11"/>
      <c r="FJ945" s="11"/>
      <c r="FK945" s="11"/>
      <c r="FL945" s="11"/>
      <c r="FM945" s="11"/>
      <c r="FN945" s="11"/>
      <c r="FO945" s="11"/>
      <c r="FP945" s="11"/>
      <c r="FQ945" s="11"/>
      <c r="FR945" s="11"/>
      <c r="FS945" s="11"/>
      <c r="FT945" s="11"/>
      <c r="FU945" s="11"/>
      <c r="FV945" s="11"/>
      <c r="FW945" s="11"/>
      <c r="FX945" s="11"/>
      <c r="FY945" s="11"/>
      <c r="FZ945" s="11"/>
      <c r="GA945" s="11"/>
      <c r="GB945" s="11"/>
      <c r="GC945" s="11"/>
      <c r="GD945" s="11"/>
      <c r="GE945" s="11"/>
      <c r="GF945" s="11"/>
      <c r="GG945" s="11"/>
      <c r="GH945" s="11"/>
      <c r="GI945" s="11"/>
      <c r="GJ945" s="11"/>
      <c r="GK945" s="11"/>
      <c r="GL945" s="11"/>
      <c r="GM945" s="11"/>
      <c r="GN945" s="11"/>
      <c r="GO945" s="11"/>
      <c r="GP945" s="11"/>
      <c r="GQ945" s="11"/>
      <c r="GR945" s="11"/>
      <c r="GS945" s="11"/>
      <c r="GT945" s="11"/>
      <c r="GU945" s="11"/>
      <c r="GV945" s="11"/>
      <c r="GW945" s="11"/>
      <c r="GX945" s="11"/>
      <c r="GY945" s="11"/>
      <c r="GZ945" s="11"/>
      <c r="HA945" s="11"/>
      <c r="HB945" s="11"/>
      <c r="HC945" s="11"/>
      <c r="HD945" s="11"/>
      <c r="HE945" s="11"/>
      <c r="HF945" s="11"/>
      <c r="HG945" s="11"/>
      <c r="HH945" s="11"/>
      <c r="HI945" s="11"/>
      <c r="HJ945" s="11"/>
      <c r="HK945" s="11"/>
      <c r="HL945" s="11"/>
      <c r="HM945" s="11"/>
      <c r="HN945" s="11"/>
      <c r="HO945" s="11"/>
      <c r="HP945" s="11"/>
      <c r="HQ945" s="11"/>
      <c r="HR945" s="11"/>
      <c r="HS945" s="11"/>
      <c r="HT945" s="11"/>
      <c r="HU945" s="11"/>
      <c r="HV945" s="11"/>
      <c r="HW945" s="11"/>
      <c r="HX945" s="11"/>
      <c r="HY945" s="11"/>
      <c r="HZ945" s="11"/>
      <c r="IA945" s="11"/>
      <c r="IB945" s="11"/>
      <c r="IC945" s="11"/>
      <c r="ID945" s="11"/>
      <c r="IE945" s="11"/>
      <c r="IF945" s="11"/>
      <c r="IG945" s="11"/>
      <c r="IH945" s="11"/>
      <c r="II945" s="11"/>
      <c r="IJ945" s="11"/>
      <c r="IK945" s="11"/>
    </row>
    <row r="946" spans="1:245" ht="15" customHeight="1" hidden="1">
      <c r="A946" s="6"/>
      <c r="B946" s="12" t="s">
        <v>1268</v>
      </c>
      <c r="C946" s="3">
        <v>70</v>
      </c>
      <c r="D946" s="3"/>
      <c r="E946" s="3"/>
      <c r="F946" s="3"/>
      <c r="G946" s="3"/>
      <c r="H946" s="3"/>
      <c r="I946" s="3"/>
      <c r="J946" s="4"/>
      <c r="K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  <c r="HA946" s="11"/>
      <c r="HB946" s="11"/>
      <c r="HC946" s="11"/>
      <c r="HD946" s="11"/>
      <c r="HE946" s="11"/>
      <c r="HF946" s="11"/>
      <c r="HG946" s="11"/>
      <c r="HH946" s="11"/>
      <c r="HI946" s="11"/>
      <c r="HJ946" s="11"/>
      <c r="HK946" s="11"/>
      <c r="HL946" s="11"/>
      <c r="HM946" s="11"/>
      <c r="HN946" s="11"/>
      <c r="HO946" s="11"/>
      <c r="HP946" s="11"/>
      <c r="HQ946" s="11"/>
      <c r="HR946" s="11"/>
      <c r="HS946" s="11"/>
      <c r="HT946" s="11"/>
      <c r="HU946" s="11"/>
      <c r="HV946" s="11"/>
      <c r="HW946" s="11"/>
      <c r="HX946" s="11"/>
      <c r="HY946" s="11"/>
      <c r="HZ946" s="11"/>
      <c r="IA946" s="11"/>
      <c r="IB946" s="11"/>
      <c r="IC946" s="11"/>
      <c r="ID946" s="11"/>
      <c r="IE946" s="11"/>
      <c r="IF946" s="11"/>
      <c r="IG946" s="11"/>
      <c r="IH946" s="11"/>
      <c r="II946" s="11"/>
      <c r="IJ946" s="11"/>
      <c r="IK946" s="11"/>
    </row>
    <row r="947" spans="1:245" ht="27.75" hidden="1">
      <c r="A947" s="6">
        <v>17</v>
      </c>
      <c r="B947" s="12" t="s">
        <v>1391</v>
      </c>
      <c r="C947" s="3"/>
      <c r="D947" s="3">
        <v>30359</v>
      </c>
      <c r="E947" s="3"/>
      <c r="F947" s="3">
        <v>63</v>
      </c>
      <c r="G947" s="3">
        <v>20</v>
      </c>
      <c r="H947" s="3">
        <v>1975</v>
      </c>
      <c r="I947" s="3" t="s">
        <v>331</v>
      </c>
      <c r="J947" s="4">
        <v>2015</v>
      </c>
      <c r="K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  <c r="GX947" s="11"/>
      <c r="GY947" s="11"/>
      <c r="GZ947" s="11"/>
      <c r="HA947" s="11"/>
      <c r="HB947" s="11"/>
      <c r="HC947" s="11"/>
      <c r="HD947" s="11"/>
      <c r="HE947" s="11"/>
      <c r="HF947" s="11"/>
      <c r="HG947" s="11"/>
      <c r="HH947" s="11"/>
      <c r="HI947" s="11"/>
      <c r="HJ947" s="11"/>
      <c r="HK947" s="11"/>
      <c r="HL947" s="11"/>
      <c r="HM947" s="11"/>
      <c r="HN947" s="11"/>
      <c r="HO947" s="11"/>
      <c r="HP947" s="11"/>
      <c r="HQ947" s="11"/>
      <c r="HR947" s="11"/>
      <c r="HS947" s="11"/>
      <c r="HT947" s="11"/>
      <c r="HU947" s="11"/>
      <c r="HV947" s="11"/>
      <c r="HW947" s="11"/>
      <c r="HX947" s="11"/>
      <c r="HY947" s="11"/>
      <c r="HZ947" s="11"/>
      <c r="IA947" s="11"/>
      <c r="IB947" s="11"/>
      <c r="IC947" s="11"/>
      <c r="ID947" s="11"/>
      <c r="IE947" s="11"/>
      <c r="IF947" s="11"/>
      <c r="IG947" s="11"/>
      <c r="IH947" s="11"/>
      <c r="II947" s="11"/>
      <c r="IJ947" s="11"/>
      <c r="IK947" s="11"/>
    </row>
    <row r="948" spans="1:245" ht="15" customHeight="1" hidden="1">
      <c r="A948" s="6"/>
      <c r="B948" s="12" t="s">
        <v>1268</v>
      </c>
      <c r="C948" s="3">
        <v>200</v>
      </c>
      <c r="D948" s="3"/>
      <c r="E948" s="3"/>
      <c r="F948" s="3"/>
      <c r="G948" s="3"/>
      <c r="H948" s="3"/>
      <c r="I948" s="3"/>
      <c r="J948" s="4"/>
      <c r="K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  <c r="GX948" s="11"/>
      <c r="GY948" s="11"/>
      <c r="GZ948" s="11"/>
      <c r="HA948" s="11"/>
      <c r="HB948" s="11"/>
      <c r="HC948" s="11"/>
      <c r="HD948" s="11"/>
      <c r="HE948" s="11"/>
      <c r="HF948" s="11"/>
      <c r="HG948" s="11"/>
      <c r="HH948" s="11"/>
      <c r="HI948" s="11"/>
      <c r="HJ948" s="11"/>
      <c r="HK948" s="11"/>
      <c r="HL948" s="11"/>
      <c r="HM948" s="11"/>
      <c r="HN948" s="11"/>
      <c r="HO948" s="11"/>
      <c r="HP948" s="11"/>
      <c r="HQ948" s="11"/>
      <c r="HR948" s="11"/>
      <c r="HS948" s="11"/>
      <c r="HT948" s="11"/>
      <c r="HU948" s="11"/>
      <c r="HV948" s="11"/>
      <c r="HW948" s="11"/>
      <c r="HX948" s="11"/>
      <c r="HY948" s="11"/>
      <c r="HZ948" s="11"/>
      <c r="IA948" s="11"/>
      <c r="IB948" s="11"/>
      <c r="IC948" s="11"/>
      <c r="ID948" s="11"/>
      <c r="IE948" s="11"/>
      <c r="IF948" s="11"/>
      <c r="IG948" s="11"/>
      <c r="IH948" s="11"/>
      <c r="II948" s="11"/>
      <c r="IJ948" s="11"/>
      <c r="IK948" s="11"/>
    </row>
    <row r="949" spans="1:245" ht="15" customHeight="1" hidden="1">
      <c r="A949" s="6">
        <v>18</v>
      </c>
      <c r="B949" s="12" t="s">
        <v>347</v>
      </c>
      <c r="C949" s="3"/>
      <c r="D949" s="3">
        <v>30280</v>
      </c>
      <c r="E949" s="3"/>
      <c r="F949" s="3">
        <v>180</v>
      </c>
      <c r="G949" s="3">
        <v>57</v>
      </c>
      <c r="H949" s="3">
        <v>1975</v>
      </c>
      <c r="I949" s="3" t="s">
        <v>554</v>
      </c>
      <c r="J949" s="4">
        <v>2011</v>
      </c>
      <c r="K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  <c r="GX949" s="11"/>
      <c r="GY949" s="11"/>
      <c r="GZ949" s="11"/>
      <c r="HA949" s="11"/>
      <c r="HB949" s="11"/>
      <c r="HC949" s="11"/>
      <c r="HD949" s="11"/>
      <c r="HE949" s="11"/>
      <c r="HF949" s="11"/>
      <c r="HG949" s="11"/>
      <c r="HH949" s="11"/>
      <c r="HI949" s="11"/>
      <c r="HJ949" s="11"/>
      <c r="HK949" s="11"/>
      <c r="HL949" s="11"/>
      <c r="HM949" s="11"/>
      <c r="HN949" s="11"/>
      <c r="HO949" s="11"/>
      <c r="HP949" s="11"/>
      <c r="HQ949" s="11"/>
      <c r="HR949" s="11"/>
      <c r="HS949" s="11"/>
      <c r="HT949" s="11"/>
      <c r="HU949" s="11"/>
      <c r="HV949" s="11"/>
      <c r="HW949" s="11"/>
      <c r="HX949" s="11"/>
      <c r="HY949" s="11"/>
      <c r="HZ949" s="11"/>
      <c r="IA949" s="11"/>
      <c r="IB949" s="11"/>
      <c r="IC949" s="11"/>
      <c r="ID949" s="11"/>
      <c r="IE949" s="11"/>
      <c r="IF949" s="11"/>
      <c r="IG949" s="11"/>
      <c r="IH949" s="11"/>
      <c r="II949" s="11"/>
      <c r="IJ949" s="11"/>
      <c r="IK949" s="11"/>
    </row>
    <row r="950" spans="1:245" ht="15" customHeight="1" hidden="1">
      <c r="A950" s="6"/>
      <c r="B950" s="12" t="s">
        <v>1234</v>
      </c>
      <c r="C950" s="3">
        <v>456</v>
      </c>
      <c r="D950" s="3"/>
      <c r="E950" s="3"/>
      <c r="F950" s="3"/>
      <c r="G950" s="3"/>
      <c r="H950" s="3"/>
      <c r="I950" s="3"/>
      <c r="J950" s="4"/>
      <c r="K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  <c r="HI950" s="11"/>
      <c r="HJ950" s="11"/>
      <c r="HK950" s="11"/>
      <c r="HL950" s="11"/>
      <c r="HM950" s="11"/>
      <c r="HN950" s="11"/>
      <c r="HO950" s="11"/>
      <c r="HP950" s="11"/>
      <c r="HQ950" s="11"/>
      <c r="HR950" s="11"/>
      <c r="HS950" s="11"/>
      <c r="HT950" s="11"/>
      <c r="HU950" s="11"/>
      <c r="HV950" s="11"/>
      <c r="HW950" s="11"/>
      <c r="HX950" s="11"/>
      <c r="HY950" s="11"/>
      <c r="HZ950" s="11"/>
      <c r="IA950" s="11"/>
      <c r="IB950" s="11"/>
      <c r="IC950" s="11"/>
      <c r="ID950" s="11"/>
      <c r="IE950" s="11"/>
      <c r="IF950" s="11"/>
      <c r="IG950" s="11"/>
      <c r="IH950" s="11"/>
      <c r="II950" s="11"/>
      <c r="IJ950" s="11"/>
      <c r="IK950" s="11"/>
    </row>
    <row r="951" spans="1:245" ht="15" hidden="1">
      <c r="A951" s="6">
        <v>19</v>
      </c>
      <c r="B951" s="12" t="s">
        <v>348</v>
      </c>
      <c r="C951" s="3"/>
      <c r="D951" s="3">
        <v>30280</v>
      </c>
      <c r="E951" s="3"/>
      <c r="F951" s="3">
        <v>31</v>
      </c>
      <c r="G951" s="3">
        <v>10</v>
      </c>
      <c r="H951" s="3">
        <v>1974</v>
      </c>
      <c r="I951" s="3" t="s">
        <v>331</v>
      </c>
      <c r="J951" s="4">
        <v>2014</v>
      </c>
      <c r="K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  <c r="HA951" s="11"/>
      <c r="HB951" s="11"/>
      <c r="HC951" s="11"/>
      <c r="HD951" s="11"/>
      <c r="HE951" s="11"/>
      <c r="HF951" s="11"/>
      <c r="HG951" s="11"/>
      <c r="HH951" s="11"/>
      <c r="HI951" s="11"/>
      <c r="HJ951" s="11"/>
      <c r="HK951" s="11"/>
      <c r="HL951" s="11"/>
      <c r="HM951" s="11"/>
      <c r="HN951" s="11"/>
      <c r="HO951" s="11"/>
      <c r="HP951" s="11"/>
      <c r="HQ951" s="11"/>
      <c r="HR951" s="11"/>
      <c r="HS951" s="11"/>
      <c r="HT951" s="11"/>
      <c r="HU951" s="11"/>
      <c r="HV951" s="11"/>
      <c r="HW951" s="11"/>
      <c r="HX951" s="11"/>
      <c r="HY951" s="11"/>
      <c r="HZ951" s="11"/>
      <c r="IA951" s="11"/>
      <c r="IB951" s="11"/>
      <c r="IC951" s="11"/>
      <c r="ID951" s="11"/>
      <c r="IE951" s="11"/>
      <c r="IF951" s="11"/>
      <c r="IG951" s="11"/>
      <c r="IH951" s="11"/>
      <c r="II951" s="11"/>
      <c r="IJ951" s="11"/>
      <c r="IK951" s="11"/>
    </row>
    <row r="952" spans="1:245" ht="15" customHeight="1" hidden="1">
      <c r="A952" s="6"/>
      <c r="B952" s="12" t="s">
        <v>1234</v>
      </c>
      <c r="C952" s="3">
        <v>86</v>
      </c>
      <c r="D952" s="3"/>
      <c r="E952" s="3"/>
      <c r="F952" s="3"/>
      <c r="G952" s="3"/>
      <c r="H952" s="3"/>
      <c r="I952" s="3"/>
      <c r="J952" s="4"/>
      <c r="K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  <c r="HA952" s="11"/>
      <c r="HB952" s="11"/>
      <c r="HC952" s="11"/>
      <c r="HD952" s="11"/>
      <c r="HE952" s="11"/>
      <c r="HF952" s="11"/>
      <c r="HG952" s="11"/>
      <c r="HH952" s="11"/>
      <c r="HI952" s="11"/>
      <c r="HJ952" s="11"/>
      <c r="HK952" s="11"/>
      <c r="HL952" s="11"/>
      <c r="HM952" s="11"/>
      <c r="HN952" s="11"/>
      <c r="HO952" s="11"/>
      <c r="HP952" s="11"/>
      <c r="HQ952" s="11"/>
      <c r="HR952" s="11"/>
      <c r="HS952" s="11"/>
      <c r="HT952" s="11"/>
      <c r="HU952" s="11"/>
      <c r="HV952" s="11"/>
      <c r="HW952" s="11"/>
      <c r="HX952" s="11"/>
      <c r="HY952" s="11"/>
      <c r="HZ952" s="11"/>
      <c r="IA952" s="11"/>
      <c r="IB952" s="11"/>
      <c r="IC952" s="11"/>
      <c r="ID952" s="11"/>
      <c r="IE952" s="11"/>
      <c r="IF952" s="11"/>
      <c r="IG952" s="11"/>
      <c r="IH952" s="11"/>
      <c r="II952" s="11"/>
      <c r="IJ952" s="11"/>
      <c r="IK952" s="11"/>
    </row>
    <row r="953" spans="1:245" ht="26.25" hidden="1">
      <c r="A953" s="6">
        <v>20</v>
      </c>
      <c r="B953" s="12" t="s">
        <v>1392</v>
      </c>
      <c r="C953" s="3"/>
      <c r="D953" s="3">
        <v>30280</v>
      </c>
      <c r="E953" s="3"/>
      <c r="F953" s="3">
        <v>44</v>
      </c>
      <c r="G953" s="3">
        <v>14</v>
      </c>
      <c r="H953" s="3">
        <v>1974</v>
      </c>
      <c r="I953" s="3" t="s">
        <v>331</v>
      </c>
      <c r="J953" s="4">
        <v>2014</v>
      </c>
      <c r="K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  <c r="GX953" s="11"/>
      <c r="GY953" s="11"/>
      <c r="GZ953" s="11"/>
      <c r="HA953" s="11"/>
      <c r="HB953" s="11"/>
      <c r="HC953" s="11"/>
      <c r="HD953" s="11"/>
      <c r="HE953" s="11"/>
      <c r="HF953" s="11"/>
      <c r="HG953" s="11"/>
      <c r="HH953" s="11"/>
      <c r="HI953" s="11"/>
      <c r="HJ953" s="11"/>
      <c r="HK953" s="11"/>
      <c r="HL953" s="11"/>
      <c r="HM953" s="11"/>
      <c r="HN953" s="11"/>
      <c r="HO953" s="11"/>
      <c r="HP953" s="11"/>
      <c r="HQ953" s="11"/>
      <c r="HR953" s="11"/>
      <c r="HS953" s="11"/>
      <c r="HT953" s="11"/>
      <c r="HU953" s="11"/>
      <c r="HV953" s="11"/>
      <c r="HW953" s="11"/>
      <c r="HX953" s="11"/>
      <c r="HY953" s="11"/>
      <c r="HZ953" s="11"/>
      <c r="IA953" s="11"/>
      <c r="IB953" s="11"/>
      <c r="IC953" s="11"/>
      <c r="ID953" s="11"/>
      <c r="IE953" s="11"/>
      <c r="IF953" s="11"/>
      <c r="IG953" s="11"/>
      <c r="IH953" s="11"/>
      <c r="II953" s="11"/>
      <c r="IJ953" s="11"/>
      <c r="IK953" s="11"/>
    </row>
    <row r="954" spans="1:245" ht="15" customHeight="1" hidden="1">
      <c r="A954" s="6"/>
      <c r="B954" s="12" t="s">
        <v>1234</v>
      </c>
      <c r="C954" s="3">
        <v>120</v>
      </c>
      <c r="D954" s="3"/>
      <c r="E954" s="3"/>
      <c r="F954" s="3"/>
      <c r="G954" s="3"/>
      <c r="H954" s="3"/>
      <c r="I954" s="3"/>
      <c r="J954" s="4"/>
      <c r="K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  <c r="GX954" s="11"/>
      <c r="GY954" s="11"/>
      <c r="GZ954" s="11"/>
      <c r="HA954" s="11"/>
      <c r="HB954" s="11"/>
      <c r="HC954" s="11"/>
      <c r="HD954" s="11"/>
      <c r="HE954" s="11"/>
      <c r="HF954" s="11"/>
      <c r="HG954" s="11"/>
      <c r="HH954" s="11"/>
      <c r="HI954" s="11"/>
      <c r="HJ954" s="11"/>
      <c r="HK954" s="11"/>
      <c r="HL954" s="11"/>
      <c r="HM954" s="11"/>
      <c r="HN954" s="11"/>
      <c r="HO954" s="11"/>
      <c r="HP954" s="11"/>
      <c r="HQ954" s="11"/>
      <c r="HR954" s="11"/>
      <c r="HS954" s="11"/>
      <c r="HT954" s="11"/>
      <c r="HU954" s="11"/>
      <c r="HV954" s="11"/>
      <c r="HW954" s="11"/>
      <c r="HX954" s="11"/>
      <c r="HY954" s="11"/>
      <c r="HZ954" s="11"/>
      <c r="IA954" s="11"/>
      <c r="IB954" s="11"/>
      <c r="IC954" s="11"/>
      <c r="ID954" s="11"/>
      <c r="IE954" s="11"/>
      <c r="IF954" s="11"/>
      <c r="IG954" s="11"/>
      <c r="IH954" s="11"/>
      <c r="II954" s="11"/>
      <c r="IJ954" s="11"/>
      <c r="IK954" s="11"/>
    </row>
    <row r="955" spans="1:245" ht="15" customHeight="1" hidden="1">
      <c r="A955" s="6">
        <v>21</v>
      </c>
      <c r="B955" s="12" t="s">
        <v>349</v>
      </c>
      <c r="C955" s="3"/>
      <c r="D955" s="3">
        <v>30211</v>
      </c>
      <c r="E955" s="3"/>
      <c r="F955" s="3">
        <v>197</v>
      </c>
      <c r="G955" s="3">
        <v>62</v>
      </c>
      <c r="H955" s="3">
        <v>1972</v>
      </c>
      <c r="I955" s="3" t="s">
        <v>554</v>
      </c>
      <c r="J955" s="4">
        <v>2008</v>
      </c>
      <c r="K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  <c r="GX955" s="11"/>
      <c r="GY955" s="11"/>
      <c r="GZ955" s="11"/>
      <c r="HA955" s="11"/>
      <c r="HB955" s="11"/>
      <c r="HC955" s="11"/>
      <c r="HD955" s="11"/>
      <c r="HE955" s="11"/>
      <c r="HF955" s="11"/>
      <c r="HG955" s="11"/>
      <c r="HH955" s="11"/>
      <c r="HI955" s="11"/>
      <c r="HJ955" s="11"/>
      <c r="HK955" s="11"/>
      <c r="HL955" s="11"/>
      <c r="HM955" s="11"/>
      <c r="HN955" s="11"/>
      <c r="HO955" s="11"/>
      <c r="HP955" s="11"/>
      <c r="HQ955" s="11"/>
      <c r="HR955" s="11"/>
      <c r="HS955" s="11"/>
      <c r="HT955" s="11"/>
      <c r="HU955" s="11"/>
      <c r="HV955" s="11"/>
      <c r="HW955" s="11"/>
      <c r="HX955" s="11"/>
      <c r="HY955" s="11"/>
      <c r="HZ955" s="11"/>
      <c r="IA955" s="11"/>
      <c r="IB955" s="11"/>
      <c r="IC955" s="11"/>
      <c r="ID955" s="11"/>
      <c r="IE955" s="11"/>
      <c r="IF955" s="11"/>
      <c r="IG955" s="11"/>
      <c r="IH955" s="11"/>
      <c r="II955" s="11"/>
      <c r="IJ955" s="11"/>
      <c r="IK955" s="11"/>
    </row>
    <row r="956" spans="1:245" ht="15" customHeight="1" hidden="1">
      <c r="A956" s="6"/>
      <c r="B956" s="12" t="s">
        <v>1236</v>
      </c>
      <c r="C956" s="3">
        <v>600</v>
      </c>
      <c r="D956" s="3"/>
      <c r="E956" s="3"/>
      <c r="F956" s="3"/>
      <c r="G956" s="3"/>
      <c r="H956" s="3"/>
      <c r="I956" s="3"/>
      <c r="J956" s="4"/>
      <c r="K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  <c r="EN956" s="11"/>
      <c r="EO956" s="11"/>
      <c r="EP956" s="11"/>
      <c r="EQ956" s="11"/>
      <c r="ER956" s="11"/>
      <c r="ES956" s="11"/>
      <c r="ET956" s="11"/>
      <c r="EU956" s="11"/>
      <c r="EV956" s="11"/>
      <c r="EW956" s="11"/>
      <c r="EX956" s="11"/>
      <c r="EY956" s="11"/>
      <c r="EZ956" s="11"/>
      <c r="FA956" s="11"/>
      <c r="FB956" s="11"/>
      <c r="FC956" s="11"/>
      <c r="FD956" s="11"/>
      <c r="FE956" s="11"/>
      <c r="FF956" s="11"/>
      <c r="FG956" s="11"/>
      <c r="FH956" s="11"/>
      <c r="FI956" s="11"/>
      <c r="FJ956" s="11"/>
      <c r="FK956" s="11"/>
      <c r="FL956" s="11"/>
      <c r="FM956" s="11"/>
      <c r="FN956" s="11"/>
      <c r="FO956" s="11"/>
      <c r="FP956" s="11"/>
      <c r="FQ956" s="11"/>
      <c r="FR956" s="11"/>
      <c r="FS956" s="11"/>
      <c r="FT956" s="11"/>
      <c r="FU956" s="11"/>
      <c r="FV956" s="11"/>
      <c r="FW956" s="11"/>
      <c r="FX956" s="11"/>
      <c r="FY956" s="11"/>
      <c r="FZ956" s="11"/>
      <c r="GA956" s="11"/>
      <c r="GB956" s="11"/>
      <c r="GC956" s="11"/>
      <c r="GD956" s="11"/>
      <c r="GE956" s="11"/>
      <c r="GF956" s="11"/>
      <c r="GG956" s="11"/>
      <c r="GH956" s="11"/>
      <c r="GI956" s="11"/>
      <c r="GJ956" s="11"/>
      <c r="GK956" s="11"/>
      <c r="GL956" s="11"/>
      <c r="GM956" s="11"/>
      <c r="GN956" s="11"/>
      <c r="GO956" s="11"/>
      <c r="GP956" s="11"/>
      <c r="GQ956" s="11"/>
      <c r="GR956" s="11"/>
      <c r="GS956" s="11"/>
      <c r="GT956" s="11"/>
      <c r="GU956" s="11"/>
      <c r="GV956" s="11"/>
      <c r="GW956" s="11"/>
      <c r="GX956" s="11"/>
      <c r="GY956" s="11"/>
      <c r="GZ956" s="11"/>
      <c r="HA956" s="11"/>
      <c r="HB956" s="11"/>
      <c r="HC956" s="11"/>
      <c r="HD956" s="11"/>
      <c r="HE956" s="11"/>
      <c r="HF956" s="11"/>
      <c r="HG956" s="11"/>
      <c r="HH956" s="11"/>
      <c r="HI956" s="11"/>
      <c r="HJ956" s="11"/>
      <c r="HK956" s="11"/>
      <c r="HL956" s="11"/>
      <c r="HM956" s="11"/>
      <c r="HN956" s="11"/>
      <c r="HO956" s="11"/>
      <c r="HP956" s="11"/>
      <c r="HQ956" s="11"/>
      <c r="HR956" s="11"/>
      <c r="HS956" s="11"/>
      <c r="HT956" s="11"/>
      <c r="HU956" s="11"/>
      <c r="HV956" s="11"/>
      <c r="HW956" s="11"/>
      <c r="HX956" s="11"/>
      <c r="HY956" s="11"/>
      <c r="HZ956" s="11"/>
      <c r="IA956" s="11"/>
      <c r="IB956" s="11"/>
      <c r="IC956" s="11"/>
      <c r="ID956" s="11"/>
      <c r="IE956" s="11"/>
      <c r="IF956" s="11"/>
      <c r="IG956" s="11"/>
      <c r="IH956" s="11"/>
      <c r="II956" s="11"/>
      <c r="IJ956" s="11"/>
      <c r="IK956" s="11"/>
    </row>
    <row r="957" spans="1:245" ht="15" hidden="1">
      <c r="A957" s="6">
        <v>22</v>
      </c>
      <c r="B957" s="12" t="s">
        <v>350</v>
      </c>
      <c r="C957" s="3"/>
      <c r="D957" s="3">
        <v>30211</v>
      </c>
      <c r="E957" s="3"/>
      <c r="F957" s="3">
        <v>63</v>
      </c>
      <c r="G957" s="3">
        <v>20</v>
      </c>
      <c r="H957" s="3">
        <v>1974</v>
      </c>
      <c r="I957" s="3" t="s">
        <v>331</v>
      </c>
      <c r="J957" s="4">
        <v>2014</v>
      </c>
      <c r="K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  <c r="GX957" s="11"/>
      <c r="GY957" s="11"/>
      <c r="GZ957" s="11"/>
      <c r="HA957" s="11"/>
      <c r="HB957" s="11"/>
      <c r="HC957" s="11"/>
      <c r="HD957" s="11"/>
      <c r="HE957" s="11"/>
      <c r="HF957" s="11"/>
      <c r="HG957" s="11"/>
      <c r="HH957" s="11"/>
      <c r="HI957" s="11"/>
      <c r="HJ957" s="11"/>
      <c r="HK957" s="11"/>
      <c r="HL957" s="11"/>
      <c r="HM957" s="11"/>
      <c r="HN957" s="11"/>
      <c r="HO957" s="11"/>
      <c r="HP957" s="11"/>
      <c r="HQ957" s="11"/>
      <c r="HR957" s="11"/>
      <c r="HS957" s="11"/>
      <c r="HT957" s="11"/>
      <c r="HU957" s="11"/>
      <c r="HV957" s="11"/>
      <c r="HW957" s="11"/>
      <c r="HX957" s="11"/>
      <c r="HY957" s="11"/>
      <c r="HZ957" s="11"/>
      <c r="IA957" s="11"/>
      <c r="IB957" s="11"/>
      <c r="IC957" s="11"/>
      <c r="ID957" s="11"/>
      <c r="IE957" s="11"/>
      <c r="IF957" s="11"/>
      <c r="IG957" s="11"/>
      <c r="IH957" s="11"/>
      <c r="II957" s="11"/>
      <c r="IJ957" s="11"/>
      <c r="IK957" s="11"/>
    </row>
    <row r="958" spans="1:245" ht="15" customHeight="1" hidden="1">
      <c r="A958" s="6"/>
      <c r="B958" s="12" t="s">
        <v>1271</v>
      </c>
      <c r="C958" s="3">
        <v>200</v>
      </c>
      <c r="D958" s="3"/>
      <c r="E958" s="3"/>
      <c r="F958" s="3"/>
      <c r="G958" s="3"/>
      <c r="H958" s="3"/>
      <c r="I958" s="3"/>
      <c r="J958" s="4"/>
      <c r="K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  <c r="EN958" s="11"/>
      <c r="EO958" s="11"/>
      <c r="EP958" s="11"/>
      <c r="EQ958" s="11"/>
      <c r="ER958" s="11"/>
      <c r="ES958" s="11"/>
      <c r="ET958" s="11"/>
      <c r="EU958" s="11"/>
      <c r="EV958" s="11"/>
      <c r="EW958" s="11"/>
      <c r="EX958" s="11"/>
      <c r="EY958" s="11"/>
      <c r="EZ958" s="11"/>
      <c r="FA958" s="11"/>
      <c r="FB958" s="11"/>
      <c r="FC958" s="11"/>
      <c r="FD958" s="11"/>
      <c r="FE958" s="11"/>
      <c r="FF958" s="11"/>
      <c r="FG958" s="11"/>
      <c r="FH958" s="11"/>
      <c r="FI958" s="11"/>
      <c r="FJ958" s="11"/>
      <c r="FK958" s="11"/>
      <c r="FL958" s="11"/>
      <c r="FM958" s="11"/>
      <c r="FN958" s="11"/>
      <c r="FO958" s="11"/>
      <c r="FP958" s="11"/>
      <c r="FQ958" s="11"/>
      <c r="FR958" s="11"/>
      <c r="FS958" s="11"/>
      <c r="FT958" s="11"/>
      <c r="FU958" s="11"/>
      <c r="FV958" s="11"/>
      <c r="FW958" s="11"/>
      <c r="FX958" s="11"/>
      <c r="FY958" s="11"/>
      <c r="FZ958" s="11"/>
      <c r="GA958" s="11"/>
      <c r="GB958" s="11"/>
      <c r="GC958" s="11"/>
      <c r="GD958" s="11"/>
      <c r="GE958" s="11"/>
      <c r="GF958" s="11"/>
      <c r="GG958" s="11"/>
      <c r="GH958" s="11"/>
      <c r="GI958" s="11"/>
      <c r="GJ958" s="11"/>
      <c r="GK958" s="11"/>
      <c r="GL958" s="11"/>
      <c r="GM958" s="11"/>
      <c r="GN958" s="11"/>
      <c r="GO958" s="11"/>
      <c r="GP958" s="11"/>
      <c r="GQ958" s="11"/>
      <c r="GR958" s="11"/>
      <c r="GS958" s="11"/>
      <c r="GT958" s="11"/>
      <c r="GU958" s="11"/>
      <c r="GV958" s="11"/>
      <c r="GW958" s="11"/>
      <c r="GX958" s="11"/>
      <c r="GY958" s="11"/>
      <c r="GZ958" s="11"/>
      <c r="HA958" s="11"/>
      <c r="HB958" s="11"/>
      <c r="HC958" s="11"/>
      <c r="HD958" s="11"/>
      <c r="HE958" s="11"/>
      <c r="HF958" s="11"/>
      <c r="HG958" s="11"/>
      <c r="HH958" s="11"/>
      <c r="HI958" s="11"/>
      <c r="HJ958" s="11"/>
      <c r="HK958" s="11"/>
      <c r="HL958" s="11"/>
      <c r="HM958" s="11"/>
      <c r="HN958" s="11"/>
      <c r="HO958" s="11"/>
      <c r="HP958" s="11"/>
      <c r="HQ958" s="11"/>
      <c r="HR958" s="11"/>
      <c r="HS958" s="11"/>
      <c r="HT958" s="11"/>
      <c r="HU958" s="11"/>
      <c r="HV958" s="11"/>
      <c r="HW958" s="11"/>
      <c r="HX958" s="11"/>
      <c r="HY958" s="11"/>
      <c r="HZ958" s="11"/>
      <c r="IA958" s="11"/>
      <c r="IB958" s="11"/>
      <c r="IC958" s="11"/>
      <c r="ID958" s="11"/>
      <c r="IE958" s="11"/>
      <c r="IF958" s="11"/>
      <c r="IG958" s="11"/>
      <c r="IH958" s="11"/>
      <c r="II958" s="11"/>
      <c r="IJ958" s="11"/>
      <c r="IK958" s="11"/>
    </row>
    <row r="959" spans="1:245" ht="15" customHeight="1" hidden="1">
      <c r="A959" s="6">
        <v>23</v>
      </c>
      <c r="B959" s="12" t="s">
        <v>351</v>
      </c>
      <c r="C959" s="3"/>
      <c r="D959" s="3">
        <v>30359</v>
      </c>
      <c r="E959" s="3"/>
      <c r="F959" s="3">
        <v>319</v>
      </c>
      <c r="G959" s="3">
        <v>92</v>
      </c>
      <c r="H959" s="3">
        <v>1975</v>
      </c>
      <c r="I959" s="3" t="s">
        <v>554</v>
      </c>
      <c r="J959" s="4">
        <v>2011</v>
      </c>
      <c r="K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  <c r="EN959" s="11"/>
      <c r="EO959" s="11"/>
      <c r="EP959" s="11"/>
      <c r="EQ959" s="11"/>
      <c r="ER959" s="11"/>
      <c r="ES959" s="11"/>
      <c r="ET959" s="11"/>
      <c r="EU959" s="11"/>
      <c r="EV959" s="11"/>
      <c r="EW959" s="11"/>
      <c r="EX959" s="11"/>
      <c r="EY959" s="11"/>
      <c r="EZ959" s="11"/>
      <c r="FA959" s="11"/>
      <c r="FB959" s="11"/>
      <c r="FC959" s="11"/>
      <c r="FD959" s="11"/>
      <c r="FE959" s="11"/>
      <c r="FF959" s="11"/>
      <c r="FG959" s="11"/>
      <c r="FH959" s="11"/>
      <c r="FI959" s="11"/>
      <c r="FJ959" s="11"/>
      <c r="FK959" s="11"/>
      <c r="FL959" s="11"/>
      <c r="FM959" s="11"/>
      <c r="FN959" s="11"/>
      <c r="FO959" s="11"/>
      <c r="FP959" s="11"/>
      <c r="FQ959" s="11"/>
      <c r="FR959" s="11"/>
      <c r="FS959" s="11"/>
      <c r="FT959" s="11"/>
      <c r="FU959" s="11"/>
      <c r="FV959" s="11"/>
      <c r="FW959" s="11"/>
      <c r="FX959" s="11"/>
      <c r="FY959" s="11"/>
      <c r="FZ959" s="11"/>
      <c r="GA959" s="11"/>
      <c r="GB959" s="11"/>
      <c r="GC959" s="11"/>
      <c r="GD959" s="11"/>
      <c r="GE959" s="11"/>
      <c r="GF959" s="11"/>
      <c r="GG959" s="11"/>
      <c r="GH959" s="11"/>
      <c r="GI959" s="11"/>
      <c r="GJ959" s="11"/>
      <c r="GK959" s="11"/>
      <c r="GL959" s="11"/>
      <c r="GM959" s="11"/>
      <c r="GN959" s="11"/>
      <c r="GO959" s="11"/>
      <c r="GP959" s="11"/>
      <c r="GQ959" s="11"/>
      <c r="GR959" s="11"/>
      <c r="GS959" s="11"/>
      <c r="GT959" s="11"/>
      <c r="GU959" s="11"/>
      <c r="GV959" s="11"/>
      <c r="GW959" s="11"/>
      <c r="GX959" s="11"/>
      <c r="GY959" s="11"/>
      <c r="GZ959" s="11"/>
      <c r="HA959" s="11"/>
      <c r="HB959" s="11"/>
      <c r="HC959" s="11"/>
      <c r="HD959" s="11"/>
      <c r="HE959" s="11"/>
      <c r="HF959" s="11"/>
      <c r="HG959" s="11"/>
      <c r="HH959" s="11"/>
      <c r="HI959" s="11"/>
      <c r="HJ959" s="11"/>
      <c r="HK959" s="11"/>
      <c r="HL959" s="11"/>
      <c r="HM959" s="11"/>
      <c r="HN959" s="11"/>
      <c r="HO959" s="11"/>
      <c r="HP959" s="11"/>
      <c r="HQ959" s="11"/>
      <c r="HR959" s="11"/>
      <c r="HS959" s="11"/>
      <c r="HT959" s="11"/>
      <c r="HU959" s="11"/>
      <c r="HV959" s="11"/>
      <c r="HW959" s="11"/>
      <c r="HX959" s="11"/>
      <c r="HY959" s="11"/>
      <c r="HZ959" s="11"/>
      <c r="IA959" s="11"/>
      <c r="IB959" s="11"/>
      <c r="IC959" s="11"/>
      <c r="ID959" s="11"/>
      <c r="IE959" s="11"/>
      <c r="IF959" s="11"/>
      <c r="IG959" s="11"/>
      <c r="IH959" s="11"/>
      <c r="II959" s="11"/>
      <c r="IJ959" s="11"/>
      <c r="IK959" s="11"/>
    </row>
    <row r="960" spans="1:245" ht="15" customHeight="1" hidden="1">
      <c r="A960" s="6"/>
      <c r="B960" s="12" t="s">
        <v>1273</v>
      </c>
      <c r="C960" s="3">
        <v>560</v>
      </c>
      <c r="D960" s="3"/>
      <c r="E960" s="3"/>
      <c r="F960" s="3"/>
      <c r="G960" s="3"/>
      <c r="H960" s="3"/>
      <c r="I960" s="3"/>
      <c r="J960" s="4"/>
      <c r="K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  <c r="GX960" s="11"/>
      <c r="GY960" s="11"/>
      <c r="GZ960" s="11"/>
      <c r="HA960" s="11"/>
      <c r="HB960" s="11"/>
      <c r="HC960" s="11"/>
      <c r="HD960" s="11"/>
      <c r="HE960" s="11"/>
      <c r="HF960" s="11"/>
      <c r="HG960" s="11"/>
      <c r="HH960" s="11"/>
      <c r="HI960" s="11"/>
      <c r="HJ960" s="11"/>
      <c r="HK960" s="11"/>
      <c r="HL960" s="11"/>
      <c r="HM960" s="11"/>
      <c r="HN960" s="11"/>
      <c r="HO960" s="11"/>
      <c r="HP960" s="11"/>
      <c r="HQ960" s="11"/>
      <c r="HR960" s="11"/>
      <c r="HS960" s="11"/>
      <c r="HT960" s="11"/>
      <c r="HU960" s="11"/>
      <c r="HV960" s="11"/>
      <c r="HW960" s="11"/>
      <c r="HX960" s="11"/>
      <c r="HY960" s="11"/>
      <c r="HZ960" s="11"/>
      <c r="IA960" s="11"/>
      <c r="IB960" s="11"/>
      <c r="IC960" s="11"/>
      <c r="ID960" s="11"/>
      <c r="IE960" s="11"/>
      <c r="IF960" s="11"/>
      <c r="IG960" s="11"/>
      <c r="IH960" s="11"/>
      <c r="II960" s="11"/>
      <c r="IJ960" s="11"/>
      <c r="IK960" s="11"/>
    </row>
    <row r="961" spans="1:245" ht="13.5" customHeight="1" hidden="1">
      <c r="A961" s="6">
        <v>24</v>
      </c>
      <c r="B961" s="12" t="s">
        <v>352</v>
      </c>
      <c r="C961" s="3"/>
      <c r="D961" s="3">
        <v>30359</v>
      </c>
      <c r="E961" s="3"/>
      <c r="F961" s="3">
        <v>44</v>
      </c>
      <c r="G961" s="3">
        <v>14</v>
      </c>
      <c r="H961" s="3">
        <v>1976</v>
      </c>
      <c r="I961" s="3" t="s">
        <v>331</v>
      </c>
      <c r="J961" s="4">
        <v>2016</v>
      </c>
      <c r="K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  <c r="EN961" s="11"/>
      <c r="EO961" s="11"/>
      <c r="EP961" s="11"/>
      <c r="EQ961" s="11"/>
      <c r="ER961" s="11"/>
      <c r="ES961" s="11"/>
      <c r="ET961" s="11"/>
      <c r="EU961" s="11"/>
      <c r="EV961" s="11"/>
      <c r="EW961" s="11"/>
      <c r="EX961" s="11"/>
      <c r="EY961" s="11"/>
      <c r="EZ961" s="11"/>
      <c r="FA961" s="11"/>
      <c r="FB961" s="11"/>
      <c r="FC961" s="11"/>
      <c r="FD961" s="11"/>
      <c r="FE961" s="11"/>
      <c r="FF961" s="11"/>
      <c r="FG961" s="11"/>
      <c r="FH961" s="11"/>
      <c r="FI961" s="11"/>
      <c r="FJ961" s="11"/>
      <c r="FK961" s="11"/>
      <c r="FL961" s="11"/>
      <c r="FM961" s="11"/>
      <c r="FN961" s="11"/>
      <c r="FO961" s="11"/>
      <c r="FP961" s="11"/>
      <c r="FQ961" s="11"/>
      <c r="FR961" s="11"/>
      <c r="FS961" s="11"/>
      <c r="FT961" s="11"/>
      <c r="FU961" s="11"/>
      <c r="FV961" s="11"/>
      <c r="FW961" s="11"/>
      <c r="FX961" s="11"/>
      <c r="FY961" s="11"/>
      <c r="FZ961" s="11"/>
      <c r="GA961" s="11"/>
      <c r="GB961" s="11"/>
      <c r="GC961" s="11"/>
      <c r="GD961" s="11"/>
      <c r="GE961" s="11"/>
      <c r="GF961" s="11"/>
      <c r="GG961" s="11"/>
      <c r="GH961" s="11"/>
      <c r="GI961" s="11"/>
      <c r="GJ961" s="11"/>
      <c r="GK961" s="11"/>
      <c r="GL961" s="11"/>
      <c r="GM961" s="11"/>
      <c r="GN961" s="11"/>
      <c r="GO961" s="11"/>
      <c r="GP961" s="11"/>
      <c r="GQ961" s="11"/>
      <c r="GR961" s="11"/>
      <c r="GS961" s="11"/>
      <c r="GT961" s="11"/>
      <c r="GU961" s="11"/>
      <c r="GV961" s="11"/>
      <c r="GW961" s="11"/>
      <c r="GX961" s="11"/>
      <c r="GY961" s="11"/>
      <c r="GZ961" s="11"/>
      <c r="HA961" s="11"/>
      <c r="HB961" s="11"/>
      <c r="HC961" s="11"/>
      <c r="HD961" s="11"/>
      <c r="HE961" s="11"/>
      <c r="HF961" s="11"/>
      <c r="HG961" s="11"/>
      <c r="HH961" s="11"/>
      <c r="HI961" s="11"/>
      <c r="HJ961" s="11"/>
      <c r="HK961" s="11"/>
      <c r="HL961" s="11"/>
      <c r="HM961" s="11"/>
      <c r="HN961" s="11"/>
      <c r="HO961" s="11"/>
      <c r="HP961" s="11"/>
      <c r="HQ961" s="11"/>
      <c r="HR961" s="11"/>
      <c r="HS961" s="11"/>
      <c r="HT961" s="11"/>
      <c r="HU961" s="11"/>
      <c r="HV961" s="11"/>
      <c r="HW961" s="11"/>
      <c r="HX961" s="11"/>
      <c r="HY961" s="11"/>
      <c r="HZ961" s="11"/>
      <c r="IA961" s="11"/>
      <c r="IB961" s="11"/>
      <c r="IC961" s="11"/>
      <c r="ID961" s="11"/>
      <c r="IE961" s="11"/>
      <c r="IF961" s="11"/>
      <c r="IG961" s="11"/>
      <c r="IH961" s="11"/>
      <c r="II961" s="11"/>
      <c r="IJ961" s="11"/>
      <c r="IK961" s="11"/>
    </row>
    <row r="962" spans="1:245" ht="15" customHeight="1" hidden="1">
      <c r="A962" s="6"/>
      <c r="B962" s="12" t="s">
        <v>1266</v>
      </c>
      <c r="C962" s="3">
        <v>120</v>
      </c>
      <c r="D962" s="3"/>
      <c r="E962" s="3"/>
      <c r="F962" s="3"/>
      <c r="G962" s="3"/>
      <c r="H962" s="3"/>
      <c r="I962" s="3"/>
      <c r="J962" s="4"/>
      <c r="K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  <c r="EN962" s="11"/>
      <c r="EO962" s="11"/>
      <c r="EP962" s="11"/>
      <c r="EQ962" s="11"/>
      <c r="ER962" s="11"/>
      <c r="ES962" s="11"/>
      <c r="ET962" s="11"/>
      <c r="EU962" s="11"/>
      <c r="EV962" s="11"/>
      <c r="EW962" s="11"/>
      <c r="EX962" s="11"/>
      <c r="EY962" s="11"/>
      <c r="EZ962" s="11"/>
      <c r="FA962" s="11"/>
      <c r="FB962" s="11"/>
      <c r="FC962" s="11"/>
      <c r="FD962" s="11"/>
      <c r="FE962" s="11"/>
      <c r="FF962" s="11"/>
      <c r="FG962" s="11"/>
      <c r="FH962" s="11"/>
      <c r="FI962" s="11"/>
      <c r="FJ962" s="11"/>
      <c r="FK962" s="11"/>
      <c r="FL962" s="11"/>
      <c r="FM962" s="11"/>
      <c r="FN962" s="11"/>
      <c r="FO962" s="11"/>
      <c r="FP962" s="11"/>
      <c r="FQ962" s="11"/>
      <c r="FR962" s="11"/>
      <c r="FS962" s="11"/>
      <c r="FT962" s="11"/>
      <c r="FU962" s="11"/>
      <c r="FV962" s="11"/>
      <c r="FW962" s="11"/>
      <c r="FX962" s="11"/>
      <c r="FY962" s="11"/>
      <c r="FZ962" s="11"/>
      <c r="GA962" s="11"/>
      <c r="GB962" s="11"/>
      <c r="GC962" s="11"/>
      <c r="GD962" s="11"/>
      <c r="GE962" s="11"/>
      <c r="GF962" s="11"/>
      <c r="GG962" s="11"/>
      <c r="GH962" s="11"/>
      <c r="GI962" s="11"/>
      <c r="GJ962" s="11"/>
      <c r="GK962" s="11"/>
      <c r="GL962" s="11"/>
      <c r="GM962" s="11"/>
      <c r="GN962" s="11"/>
      <c r="GO962" s="11"/>
      <c r="GP962" s="11"/>
      <c r="GQ962" s="11"/>
      <c r="GR962" s="11"/>
      <c r="GS962" s="11"/>
      <c r="GT962" s="11"/>
      <c r="GU962" s="11"/>
      <c r="GV962" s="11"/>
      <c r="GW962" s="11"/>
      <c r="GX962" s="11"/>
      <c r="GY962" s="11"/>
      <c r="GZ962" s="11"/>
      <c r="HA962" s="11"/>
      <c r="HB962" s="11"/>
      <c r="HC962" s="11"/>
      <c r="HD962" s="11"/>
      <c r="HE962" s="11"/>
      <c r="HF962" s="11"/>
      <c r="HG962" s="11"/>
      <c r="HH962" s="11"/>
      <c r="HI962" s="11"/>
      <c r="HJ962" s="11"/>
      <c r="HK962" s="11"/>
      <c r="HL962" s="11"/>
      <c r="HM962" s="11"/>
      <c r="HN962" s="11"/>
      <c r="HO962" s="11"/>
      <c r="HP962" s="11"/>
      <c r="HQ962" s="11"/>
      <c r="HR962" s="11"/>
      <c r="HS962" s="11"/>
      <c r="HT962" s="11"/>
      <c r="HU962" s="11"/>
      <c r="HV962" s="11"/>
      <c r="HW962" s="11"/>
      <c r="HX962" s="11"/>
      <c r="HY962" s="11"/>
      <c r="HZ962" s="11"/>
      <c r="IA962" s="11"/>
      <c r="IB962" s="11"/>
      <c r="IC962" s="11"/>
      <c r="ID962" s="11"/>
      <c r="IE962" s="11"/>
      <c r="IF962" s="11"/>
      <c r="IG962" s="11"/>
      <c r="IH962" s="11"/>
      <c r="II962" s="11"/>
      <c r="IJ962" s="11"/>
      <c r="IK962" s="11"/>
    </row>
    <row r="963" spans="1:245" ht="18.75" customHeight="1" hidden="1">
      <c r="A963" s="6">
        <v>25</v>
      </c>
      <c r="B963" s="12" t="s">
        <v>1393</v>
      </c>
      <c r="C963" s="3"/>
      <c r="D963" s="3">
        <v>30359</v>
      </c>
      <c r="E963" s="3"/>
      <c r="F963" s="3">
        <v>22</v>
      </c>
      <c r="G963" s="3">
        <v>7</v>
      </c>
      <c r="H963" s="3">
        <v>1976</v>
      </c>
      <c r="I963" s="3" t="s">
        <v>331</v>
      </c>
      <c r="J963" s="4">
        <v>2016</v>
      </c>
      <c r="K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  <c r="EN963" s="11"/>
      <c r="EO963" s="11"/>
      <c r="EP963" s="11"/>
      <c r="EQ963" s="11"/>
      <c r="ER963" s="11"/>
      <c r="ES963" s="11"/>
      <c r="ET963" s="11"/>
      <c r="EU963" s="11"/>
      <c r="EV963" s="11"/>
      <c r="EW963" s="11"/>
      <c r="EX963" s="11"/>
      <c r="EY963" s="11"/>
      <c r="EZ963" s="11"/>
      <c r="FA963" s="11"/>
      <c r="FB963" s="11"/>
      <c r="FC963" s="11"/>
      <c r="FD963" s="11"/>
      <c r="FE963" s="11"/>
      <c r="FF963" s="11"/>
      <c r="FG963" s="11"/>
      <c r="FH963" s="11"/>
      <c r="FI963" s="11"/>
      <c r="FJ963" s="11"/>
      <c r="FK963" s="11"/>
      <c r="FL963" s="11"/>
      <c r="FM963" s="11"/>
      <c r="FN963" s="11"/>
      <c r="FO963" s="11"/>
      <c r="FP963" s="11"/>
      <c r="FQ963" s="11"/>
      <c r="FR963" s="11"/>
      <c r="FS963" s="11"/>
      <c r="FT963" s="11"/>
      <c r="FU963" s="11"/>
      <c r="FV963" s="11"/>
      <c r="FW963" s="11"/>
      <c r="FX963" s="11"/>
      <c r="FY963" s="11"/>
      <c r="FZ963" s="11"/>
      <c r="GA963" s="11"/>
      <c r="GB963" s="11"/>
      <c r="GC963" s="11"/>
      <c r="GD963" s="11"/>
      <c r="GE963" s="11"/>
      <c r="GF963" s="11"/>
      <c r="GG963" s="11"/>
      <c r="GH963" s="11"/>
      <c r="GI963" s="11"/>
      <c r="GJ963" s="11"/>
      <c r="GK963" s="11"/>
      <c r="GL963" s="11"/>
      <c r="GM963" s="11"/>
      <c r="GN963" s="11"/>
      <c r="GO963" s="11"/>
      <c r="GP963" s="11"/>
      <c r="GQ963" s="11"/>
      <c r="GR963" s="11"/>
      <c r="GS963" s="11"/>
      <c r="GT963" s="11"/>
      <c r="GU963" s="11"/>
      <c r="GV963" s="11"/>
      <c r="GW963" s="11"/>
      <c r="GX963" s="11"/>
      <c r="GY963" s="11"/>
      <c r="GZ963" s="11"/>
      <c r="HA963" s="11"/>
      <c r="HB963" s="11"/>
      <c r="HC963" s="11"/>
      <c r="HD963" s="11"/>
      <c r="HE963" s="11"/>
      <c r="HF963" s="11"/>
      <c r="HG963" s="11"/>
      <c r="HH963" s="11"/>
      <c r="HI963" s="11"/>
      <c r="HJ963" s="11"/>
      <c r="HK963" s="11"/>
      <c r="HL963" s="11"/>
      <c r="HM963" s="11"/>
      <c r="HN963" s="11"/>
      <c r="HO963" s="11"/>
      <c r="HP963" s="11"/>
      <c r="HQ963" s="11"/>
      <c r="HR963" s="11"/>
      <c r="HS963" s="11"/>
      <c r="HT963" s="11"/>
      <c r="HU963" s="11"/>
      <c r="HV963" s="11"/>
      <c r="HW963" s="11"/>
      <c r="HX963" s="11"/>
      <c r="HY963" s="11"/>
      <c r="HZ963" s="11"/>
      <c r="IA963" s="11"/>
      <c r="IB963" s="11"/>
      <c r="IC963" s="11"/>
      <c r="ID963" s="11"/>
      <c r="IE963" s="11"/>
      <c r="IF963" s="11"/>
      <c r="IG963" s="11"/>
      <c r="IH963" s="11"/>
      <c r="II963" s="11"/>
      <c r="IJ963" s="11"/>
      <c r="IK963" s="11"/>
    </row>
    <row r="964" spans="1:245" ht="15" customHeight="1" hidden="1">
      <c r="A964" s="6"/>
      <c r="B964" s="12" t="s">
        <v>1266</v>
      </c>
      <c r="C964" s="3">
        <v>60</v>
      </c>
      <c r="D964" s="3"/>
      <c r="E964" s="3"/>
      <c r="F964" s="3"/>
      <c r="G964" s="3"/>
      <c r="H964" s="3"/>
      <c r="I964" s="3"/>
      <c r="J964" s="4"/>
      <c r="K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  <c r="EN964" s="11"/>
      <c r="EO964" s="11"/>
      <c r="EP964" s="11"/>
      <c r="EQ964" s="11"/>
      <c r="ER964" s="11"/>
      <c r="ES964" s="11"/>
      <c r="ET964" s="11"/>
      <c r="EU964" s="11"/>
      <c r="EV964" s="11"/>
      <c r="EW964" s="11"/>
      <c r="EX964" s="11"/>
      <c r="EY964" s="11"/>
      <c r="EZ964" s="11"/>
      <c r="FA964" s="11"/>
      <c r="FB964" s="11"/>
      <c r="FC964" s="11"/>
      <c r="FD964" s="11"/>
      <c r="FE964" s="11"/>
      <c r="FF964" s="11"/>
      <c r="FG964" s="11"/>
      <c r="FH964" s="11"/>
      <c r="FI964" s="11"/>
      <c r="FJ964" s="11"/>
      <c r="FK964" s="11"/>
      <c r="FL964" s="11"/>
      <c r="FM964" s="11"/>
      <c r="FN964" s="11"/>
      <c r="FO964" s="11"/>
      <c r="FP964" s="11"/>
      <c r="FQ964" s="11"/>
      <c r="FR964" s="11"/>
      <c r="FS964" s="11"/>
      <c r="FT964" s="11"/>
      <c r="FU964" s="11"/>
      <c r="FV964" s="11"/>
      <c r="FW964" s="11"/>
      <c r="FX964" s="11"/>
      <c r="FY964" s="11"/>
      <c r="FZ964" s="11"/>
      <c r="GA964" s="11"/>
      <c r="GB964" s="11"/>
      <c r="GC964" s="11"/>
      <c r="GD964" s="11"/>
      <c r="GE964" s="11"/>
      <c r="GF964" s="11"/>
      <c r="GG964" s="11"/>
      <c r="GH964" s="11"/>
      <c r="GI964" s="11"/>
      <c r="GJ964" s="11"/>
      <c r="GK964" s="11"/>
      <c r="GL964" s="11"/>
      <c r="GM964" s="11"/>
      <c r="GN964" s="11"/>
      <c r="GO964" s="11"/>
      <c r="GP964" s="11"/>
      <c r="GQ964" s="11"/>
      <c r="GR964" s="11"/>
      <c r="GS964" s="11"/>
      <c r="GT964" s="11"/>
      <c r="GU964" s="11"/>
      <c r="GV964" s="11"/>
      <c r="GW964" s="11"/>
      <c r="GX964" s="11"/>
      <c r="GY964" s="11"/>
      <c r="GZ964" s="11"/>
      <c r="HA964" s="11"/>
      <c r="HB964" s="11"/>
      <c r="HC964" s="11"/>
      <c r="HD964" s="11"/>
      <c r="HE964" s="11"/>
      <c r="HF964" s="11"/>
      <c r="HG964" s="11"/>
      <c r="HH964" s="11"/>
      <c r="HI964" s="11"/>
      <c r="HJ964" s="11"/>
      <c r="HK964" s="11"/>
      <c r="HL964" s="11"/>
      <c r="HM964" s="11"/>
      <c r="HN964" s="11"/>
      <c r="HO964" s="11"/>
      <c r="HP964" s="11"/>
      <c r="HQ964" s="11"/>
      <c r="HR964" s="11"/>
      <c r="HS964" s="11"/>
      <c r="HT964" s="11"/>
      <c r="HU964" s="11"/>
      <c r="HV964" s="11"/>
      <c r="HW964" s="11"/>
      <c r="HX964" s="11"/>
      <c r="HY964" s="11"/>
      <c r="HZ964" s="11"/>
      <c r="IA964" s="11"/>
      <c r="IB964" s="11"/>
      <c r="IC964" s="11"/>
      <c r="ID964" s="11"/>
      <c r="IE964" s="11"/>
      <c r="IF964" s="11"/>
      <c r="IG964" s="11"/>
      <c r="IH964" s="11"/>
      <c r="II964" s="11"/>
      <c r="IJ964" s="11"/>
      <c r="IK964" s="11"/>
    </row>
    <row r="965" spans="1:245" ht="16.5" customHeight="1" hidden="1">
      <c r="A965" s="6">
        <v>26</v>
      </c>
      <c r="B965" s="12" t="s">
        <v>353</v>
      </c>
      <c r="C965" s="3"/>
      <c r="D965" s="3">
        <v>30211</v>
      </c>
      <c r="E965" s="3"/>
      <c r="F965" s="3">
        <v>172</v>
      </c>
      <c r="G965" s="3">
        <v>54</v>
      </c>
      <c r="H965" s="3">
        <v>1972</v>
      </c>
      <c r="I965" s="3" t="s">
        <v>554</v>
      </c>
      <c r="J965" s="4">
        <v>2008</v>
      </c>
      <c r="K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  <c r="EN965" s="11"/>
      <c r="EO965" s="11"/>
      <c r="EP965" s="11"/>
      <c r="EQ965" s="11"/>
      <c r="ER965" s="11"/>
      <c r="ES965" s="11"/>
      <c r="ET965" s="11"/>
      <c r="EU965" s="11"/>
      <c r="EV965" s="11"/>
      <c r="EW965" s="11"/>
      <c r="EX965" s="11"/>
      <c r="EY965" s="11"/>
      <c r="EZ965" s="11"/>
      <c r="FA965" s="11"/>
      <c r="FB965" s="11"/>
      <c r="FC965" s="11"/>
      <c r="FD965" s="11"/>
      <c r="FE965" s="11"/>
      <c r="FF965" s="11"/>
      <c r="FG965" s="11"/>
      <c r="FH965" s="11"/>
      <c r="FI965" s="11"/>
      <c r="FJ965" s="11"/>
      <c r="FK965" s="11"/>
      <c r="FL965" s="11"/>
      <c r="FM965" s="11"/>
      <c r="FN965" s="11"/>
      <c r="FO965" s="11"/>
      <c r="FP965" s="11"/>
      <c r="FQ965" s="11"/>
      <c r="FR965" s="11"/>
      <c r="FS965" s="11"/>
      <c r="FT965" s="11"/>
      <c r="FU965" s="11"/>
      <c r="FV965" s="11"/>
      <c r="FW965" s="11"/>
      <c r="FX965" s="11"/>
      <c r="FY965" s="11"/>
      <c r="FZ965" s="11"/>
      <c r="GA965" s="11"/>
      <c r="GB965" s="11"/>
      <c r="GC965" s="11"/>
      <c r="GD965" s="11"/>
      <c r="GE965" s="11"/>
      <c r="GF965" s="11"/>
      <c r="GG965" s="11"/>
      <c r="GH965" s="11"/>
      <c r="GI965" s="11"/>
      <c r="GJ965" s="11"/>
      <c r="GK965" s="11"/>
      <c r="GL965" s="11"/>
      <c r="GM965" s="11"/>
      <c r="GN965" s="11"/>
      <c r="GO965" s="11"/>
      <c r="GP965" s="11"/>
      <c r="GQ965" s="11"/>
      <c r="GR965" s="11"/>
      <c r="GS965" s="11"/>
      <c r="GT965" s="11"/>
      <c r="GU965" s="11"/>
      <c r="GV965" s="11"/>
      <c r="GW965" s="11"/>
      <c r="GX965" s="11"/>
      <c r="GY965" s="11"/>
      <c r="GZ965" s="11"/>
      <c r="HA965" s="11"/>
      <c r="HB965" s="11"/>
      <c r="HC965" s="11"/>
      <c r="HD965" s="11"/>
      <c r="HE965" s="11"/>
      <c r="HF965" s="11"/>
      <c r="HG965" s="11"/>
      <c r="HH965" s="11"/>
      <c r="HI965" s="11"/>
      <c r="HJ965" s="11"/>
      <c r="HK965" s="11"/>
      <c r="HL965" s="11"/>
      <c r="HM965" s="11"/>
      <c r="HN965" s="11"/>
      <c r="HO965" s="11"/>
      <c r="HP965" s="11"/>
      <c r="HQ965" s="11"/>
      <c r="HR965" s="11"/>
      <c r="HS965" s="11"/>
      <c r="HT965" s="11"/>
      <c r="HU965" s="11"/>
      <c r="HV965" s="11"/>
      <c r="HW965" s="11"/>
      <c r="HX965" s="11"/>
      <c r="HY965" s="11"/>
      <c r="HZ965" s="11"/>
      <c r="IA965" s="11"/>
      <c r="IB965" s="11"/>
      <c r="IC965" s="11"/>
      <c r="ID965" s="11"/>
      <c r="IE965" s="11"/>
      <c r="IF965" s="11"/>
      <c r="IG965" s="11"/>
      <c r="IH965" s="11"/>
      <c r="II965" s="11"/>
      <c r="IJ965" s="11"/>
      <c r="IK965" s="11"/>
    </row>
    <row r="966" spans="1:245" ht="16.5" customHeight="1" hidden="1">
      <c r="A966" s="6"/>
      <c r="B966" s="12" t="s">
        <v>1234</v>
      </c>
      <c r="C966" s="3">
        <v>435</v>
      </c>
      <c r="D966" s="3"/>
      <c r="E966" s="3"/>
      <c r="F966" s="3"/>
      <c r="G966" s="3"/>
      <c r="H966" s="3"/>
      <c r="I966" s="3"/>
      <c r="J966" s="4"/>
      <c r="K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  <c r="EN966" s="11"/>
      <c r="EO966" s="11"/>
      <c r="EP966" s="11"/>
      <c r="EQ966" s="11"/>
      <c r="ER966" s="11"/>
      <c r="ES966" s="11"/>
      <c r="ET966" s="11"/>
      <c r="EU966" s="11"/>
      <c r="EV966" s="11"/>
      <c r="EW966" s="11"/>
      <c r="EX966" s="11"/>
      <c r="EY966" s="11"/>
      <c r="EZ966" s="11"/>
      <c r="FA966" s="11"/>
      <c r="FB966" s="11"/>
      <c r="FC966" s="11"/>
      <c r="FD966" s="11"/>
      <c r="FE966" s="11"/>
      <c r="FF966" s="11"/>
      <c r="FG966" s="11"/>
      <c r="FH966" s="11"/>
      <c r="FI966" s="11"/>
      <c r="FJ966" s="11"/>
      <c r="FK966" s="11"/>
      <c r="FL966" s="11"/>
      <c r="FM966" s="11"/>
      <c r="FN966" s="11"/>
      <c r="FO966" s="11"/>
      <c r="FP966" s="11"/>
      <c r="FQ966" s="11"/>
      <c r="FR966" s="11"/>
      <c r="FS966" s="11"/>
      <c r="FT966" s="11"/>
      <c r="FU966" s="11"/>
      <c r="FV966" s="11"/>
      <c r="FW966" s="11"/>
      <c r="FX966" s="11"/>
      <c r="FY966" s="11"/>
      <c r="FZ966" s="11"/>
      <c r="GA966" s="11"/>
      <c r="GB966" s="11"/>
      <c r="GC966" s="11"/>
      <c r="GD966" s="11"/>
      <c r="GE966" s="11"/>
      <c r="GF966" s="11"/>
      <c r="GG966" s="11"/>
      <c r="GH966" s="11"/>
      <c r="GI966" s="11"/>
      <c r="GJ966" s="11"/>
      <c r="GK966" s="11"/>
      <c r="GL966" s="11"/>
      <c r="GM966" s="11"/>
      <c r="GN966" s="11"/>
      <c r="GO966" s="11"/>
      <c r="GP966" s="11"/>
      <c r="GQ966" s="11"/>
      <c r="GR966" s="11"/>
      <c r="GS966" s="11"/>
      <c r="GT966" s="11"/>
      <c r="GU966" s="11"/>
      <c r="GV966" s="11"/>
      <c r="GW966" s="11"/>
      <c r="GX966" s="11"/>
      <c r="GY966" s="11"/>
      <c r="GZ966" s="11"/>
      <c r="HA966" s="11"/>
      <c r="HB966" s="11"/>
      <c r="HC966" s="11"/>
      <c r="HD966" s="11"/>
      <c r="HE966" s="11"/>
      <c r="HF966" s="11"/>
      <c r="HG966" s="11"/>
      <c r="HH966" s="11"/>
      <c r="HI966" s="11"/>
      <c r="HJ966" s="11"/>
      <c r="HK966" s="11"/>
      <c r="HL966" s="11"/>
      <c r="HM966" s="11"/>
      <c r="HN966" s="11"/>
      <c r="HO966" s="11"/>
      <c r="HP966" s="11"/>
      <c r="HQ966" s="11"/>
      <c r="HR966" s="11"/>
      <c r="HS966" s="11"/>
      <c r="HT966" s="11"/>
      <c r="HU966" s="11"/>
      <c r="HV966" s="11"/>
      <c r="HW966" s="11"/>
      <c r="HX966" s="11"/>
      <c r="HY966" s="11"/>
      <c r="HZ966" s="11"/>
      <c r="IA966" s="11"/>
      <c r="IB966" s="11"/>
      <c r="IC966" s="11"/>
      <c r="ID966" s="11"/>
      <c r="IE966" s="11"/>
      <c r="IF966" s="11"/>
      <c r="IG966" s="11"/>
      <c r="IH966" s="11"/>
      <c r="II966" s="11"/>
      <c r="IJ966" s="11"/>
      <c r="IK966" s="11"/>
    </row>
    <row r="967" spans="1:245" ht="16.5" customHeight="1" hidden="1">
      <c r="A967" s="6">
        <v>27</v>
      </c>
      <c r="B967" s="12" t="s">
        <v>354</v>
      </c>
      <c r="C967" s="3"/>
      <c r="D967" s="3">
        <v>7114</v>
      </c>
      <c r="E967" s="3"/>
      <c r="F967" s="3">
        <v>97</v>
      </c>
      <c r="G967" s="3">
        <v>30</v>
      </c>
      <c r="H967" s="3">
        <v>1967</v>
      </c>
      <c r="I967" s="3" t="s">
        <v>554</v>
      </c>
      <c r="J967" s="4">
        <v>2015</v>
      </c>
      <c r="K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  <c r="EN967" s="11"/>
      <c r="EO967" s="11"/>
      <c r="EP967" s="11"/>
      <c r="EQ967" s="11"/>
      <c r="ER967" s="11"/>
      <c r="ES967" s="11"/>
      <c r="ET967" s="11"/>
      <c r="EU967" s="11"/>
      <c r="EV967" s="11"/>
      <c r="EW967" s="11"/>
      <c r="EX967" s="11"/>
      <c r="EY967" s="11"/>
      <c r="EZ967" s="11"/>
      <c r="FA967" s="11"/>
      <c r="FB967" s="11"/>
      <c r="FC967" s="11"/>
      <c r="FD967" s="11"/>
      <c r="FE967" s="11"/>
      <c r="FF967" s="11"/>
      <c r="FG967" s="11"/>
      <c r="FH967" s="11"/>
      <c r="FI967" s="11"/>
      <c r="FJ967" s="11"/>
      <c r="FK967" s="11"/>
      <c r="FL967" s="11"/>
      <c r="FM967" s="11"/>
      <c r="FN967" s="11"/>
      <c r="FO967" s="11"/>
      <c r="FP967" s="11"/>
      <c r="FQ967" s="11"/>
      <c r="FR967" s="11"/>
      <c r="FS967" s="11"/>
      <c r="FT967" s="11"/>
      <c r="FU967" s="11"/>
      <c r="FV967" s="11"/>
      <c r="FW967" s="11"/>
      <c r="FX967" s="11"/>
      <c r="FY967" s="11"/>
      <c r="FZ967" s="11"/>
      <c r="GA967" s="11"/>
      <c r="GB967" s="11"/>
      <c r="GC967" s="11"/>
      <c r="GD967" s="11"/>
      <c r="GE967" s="11"/>
      <c r="GF967" s="11"/>
      <c r="GG967" s="11"/>
      <c r="GH967" s="11"/>
      <c r="GI967" s="11"/>
      <c r="GJ967" s="11"/>
      <c r="GK967" s="11"/>
      <c r="GL967" s="11"/>
      <c r="GM967" s="11"/>
      <c r="GN967" s="11"/>
      <c r="GO967" s="11"/>
      <c r="GP967" s="11"/>
      <c r="GQ967" s="11"/>
      <c r="GR967" s="11"/>
      <c r="GS967" s="11"/>
      <c r="GT967" s="11"/>
      <c r="GU967" s="11"/>
      <c r="GV967" s="11"/>
      <c r="GW967" s="11"/>
      <c r="GX967" s="11"/>
      <c r="GY967" s="11"/>
      <c r="GZ967" s="11"/>
      <c r="HA967" s="11"/>
      <c r="HB967" s="11"/>
      <c r="HC967" s="11"/>
      <c r="HD967" s="11"/>
      <c r="HE967" s="11"/>
      <c r="HF967" s="11"/>
      <c r="HG967" s="11"/>
      <c r="HH967" s="11"/>
      <c r="HI967" s="11"/>
      <c r="HJ967" s="11"/>
      <c r="HK967" s="11"/>
      <c r="HL967" s="11"/>
      <c r="HM967" s="11"/>
      <c r="HN967" s="11"/>
      <c r="HO967" s="11"/>
      <c r="HP967" s="11"/>
      <c r="HQ967" s="11"/>
      <c r="HR967" s="11"/>
      <c r="HS967" s="11"/>
      <c r="HT967" s="11"/>
      <c r="HU967" s="11"/>
      <c r="HV967" s="11"/>
      <c r="HW967" s="11"/>
      <c r="HX967" s="11"/>
      <c r="HY967" s="11"/>
      <c r="HZ967" s="11"/>
      <c r="IA967" s="11"/>
      <c r="IB967" s="11"/>
      <c r="IC967" s="11"/>
      <c r="ID967" s="11"/>
      <c r="IE967" s="11"/>
      <c r="IF967" s="11"/>
      <c r="IG967" s="11"/>
      <c r="IH967" s="11"/>
      <c r="II967" s="11"/>
      <c r="IJ967" s="11"/>
      <c r="IK967" s="11"/>
    </row>
    <row r="968" spans="1:245" ht="16.5" customHeight="1" hidden="1">
      <c r="A968" s="6"/>
      <c r="B968" s="12" t="s">
        <v>1241</v>
      </c>
      <c r="C968" s="3">
        <v>280</v>
      </c>
      <c r="D968" s="3"/>
      <c r="E968" s="3"/>
      <c r="F968" s="3"/>
      <c r="G968" s="3"/>
      <c r="H968" s="3"/>
      <c r="I968" s="3"/>
      <c r="J968" s="4"/>
      <c r="K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  <c r="GX968" s="11"/>
      <c r="GY968" s="11"/>
      <c r="GZ968" s="11"/>
      <c r="HA968" s="11"/>
      <c r="HB968" s="11"/>
      <c r="HC968" s="11"/>
      <c r="HD968" s="11"/>
      <c r="HE968" s="11"/>
      <c r="HF968" s="11"/>
      <c r="HG968" s="11"/>
      <c r="HH968" s="11"/>
      <c r="HI968" s="11"/>
      <c r="HJ968" s="11"/>
      <c r="HK968" s="11"/>
      <c r="HL968" s="11"/>
      <c r="HM968" s="11"/>
      <c r="HN968" s="11"/>
      <c r="HO968" s="11"/>
      <c r="HP968" s="11"/>
      <c r="HQ968" s="11"/>
      <c r="HR968" s="11"/>
      <c r="HS968" s="11"/>
      <c r="HT968" s="11"/>
      <c r="HU968" s="11"/>
      <c r="HV968" s="11"/>
      <c r="HW968" s="11"/>
      <c r="HX968" s="11"/>
      <c r="HY968" s="11"/>
      <c r="HZ968" s="11"/>
      <c r="IA968" s="11"/>
      <c r="IB968" s="11"/>
      <c r="IC968" s="11"/>
      <c r="ID968" s="11"/>
      <c r="IE968" s="11"/>
      <c r="IF968" s="11"/>
      <c r="IG968" s="11"/>
      <c r="IH968" s="11"/>
      <c r="II968" s="11"/>
      <c r="IJ968" s="11"/>
      <c r="IK968" s="11"/>
    </row>
    <row r="969" spans="1:245" ht="26.25" hidden="1">
      <c r="A969" s="6">
        <v>28</v>
      </c>
      <c r="B969" s="12" t="s">
        <v>355</v>
      </c>
      <c r="C969" s="3"/>
      <c r="D969" s="3">
        <v>30280</v>
      </c>
      <c r="E969" s="3"/>
      <c r="F969" s="3">
        <v>18</v>
      </c>
      <c r="G969" s="3">
        <v>6</v>
      </c>
      <c r="H969" s="3">
        <v>1972</v>
      </c>
      <c r="I969" s="3" t="s">
        <v>331</v>
      </c>
      <c r="J969" s="4">
        <v>2012</v>
      </c>
      <c r="K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  <c r="EN969" s="11"/>
      <c r="EO969" s="11"/>
      <c r="EP969" s="11"/>
      <c r="EQ969" s="11"/>
      <c r="ER969" s="11"/>
      <c r="ES969" s="11"/>
      <c r="ET969" s="11"/>
      <c r="EU969" s="11"/>
      <c r="EV969" s="11"/>
      <c r="EW969" s="11"/>
      <c r="EX969" s="11"/>
      <c r="EY969" s="11"/>
      <c r="EZ969" s="11"/>
      <c r="FA969" s="11"/>
      <c r="FB969" s="11"/>
      <c r="FC969" s="11"/>
      <c r="FD969" s="11"/>
      <c r="FE969" s="11"/>
      <c r="FF969" s="11"/>
      <c r="FG969" s="11"/>
      <c r="FH969" s="11"/>
      <c r="FI969" s="11"/>
      <c r="FJ969" s="11"/>
      <c r="FK969" s="11"/>
      <c r="FL969" s="11"/>
      <c r="FM969" s="11"/>
      <c r="FN969" s="11"/>
      <c r="FO969" s="11"/>
      <c r="FP969" s="11"/>
      <c r="FQ969" s="11"/>
      <c r="FR969" s="11"/>
      <c r="FS969" s="11"/>
      <c r="FT969" s="11"/>
      <c r="FU969" s="11"/>
      <c r="FV969" s="11"/>
      <c r="FW969" s="11"/>
      <c r="FX969" s="11"/>
      <c r="FY969" s="11"/>
      <c r="FZ969" s="11"/>
      <c r="GA969" s="11"/>
      <c r="GB969" s="11"/>
      <c r="GC969" s="11"/>
      <c r="GD969" s="11"/>
      <c r="GE969" s="11"/>
      <c r="GF969" s="11"/>
      <c r="GG969" s="11"/>
      <c r="GH969" s="11"/>
      <c r="GI969" s="11"/>
      <c r="GJ969" s="11"/>
      <c r="GK969" s="11"/>
      <c r="GL969" s="11"/>
      <c r="GM969" s="11"/>
      <c r="GN969" s="11"/>
      <c r="GO969" s="11"/>
      <c r="GP969" s="11"/>
      <c r="GQ969" s="11"/>
      <c r="GR969" s="11"/>
      <c r="GS969" s="11"/>
      <c r="GT969" s="11"/>
      <c r="GU969" s="11"/>
      <c r="GV969" s="11"/>
      <c r="GW969" s="11"/>
      <c r="GX969" s="11"/>
      <c r="GY969" s="11"/>
      <c r="GZ969" s="11"/>
      <c r="HA969" s="11"/>
      <c r="HB969" s="11"/>
      <c r="HC969" s="11"/>
      <c r="HD969" s="11"/>
      <c r="HE969" s="11"/>
      <c r="HF969" s="11"/>
      <c r="HG969" s="11"/>
      <c r="HH969" s="11"/>
      <c r="HI969" s="11"/>
      <c r="HJ969" s="11"/>
      <c r="HK969" s="11"/>
      <c r="HL969" s="11"/>
      <c r="HM969" s="11"/>
      <c r="HN969" s="11"/>
      <c r="HO969" s="11"/>
      <c r="HP969" s="11"/>
      <c r="HQ969" s="11"/>
      <c r="HR969" s="11"/>
      <c r="HS969" s="11"/>
      <c r="HT969" s="11"/>
      <c r="HU969" s="11"/>
      <c r="HV969" s="11"/>
      <c r="HW969" s="11"/>
      <c r="HX969" s="11"/>
      <c r="HY969" s="11"/>
      <c r="HZ969" s="11"/>
      <c r="IA969" s="11"/>
      <c r="IB969" s="11"/>
      <c r="IC969" s="11"/>
      <c r="ID969" s="11"/>
      <c r="IE969" s="11"/>
      <c r="IF969" s="11"/>
      <c r="IG969" s="11"/>
      <c r="IH969" s="11"/>
      <c r="II969" s="11"/>
      <c r="IJ969" s="11"/>
      <c r="IK969" s="11"/>
    </row>
    <row r="970" spans="1:245" ht="16.5" customHeight="1" hidden="1">
      <c r="A970" s="6"/>
      <c r="B970" s="12" t="s">
        <v>1234</v>
      </c>
      <c r="C970" s="3">
        <v>50</v>
      </c>
      <c r="D970" s="3"/>
      <c r="E970" s="3"/>
      <c r="F970" s="3"/>
      <c r="G970" s="3"/>
      <c r="H970" s="3"/>
      <c r="I970" s="3"/>
      <c r="J970" s="4"/>
      <c r="K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  <c r="EN970" s="11"/>
      <c r="EO970" s="11"/>
      <c r="EP970" s="11"/>
      <c r="EQ970" s="11"/>
      <c r="ER970" s="11"/>
      <c r="ES970" s="11"/>
      <c r="ET970" s="11"/>
      <c r="EU970" s="11"/>
      <c r="EV970" s="11"/>
      <c r="EW970" s="11"/>
      <c r="EX970" s="11"/>
      <c r="EY970" s="11"/>
      <c r="EZ970" s="11"/>
      <c r="FA970" s="11"/>
      <c r="FB970" s="11"/>
      <c r="FC970" s="11"/>
      <c r="FD970" s="11"/>
      <c r="FE970" s="11"/>
      <c r="FF970" s="11"/>
      <c r="FG970" s="11"/>
      <c r="FH970" s="11"/>
      <c r="FI970" s="11"/>
      <c r="FJ970" s="11"/>
      <c r="FK970" s="11"/>
      <c r="FL970" s="11"/>
      <c r="FM970" s="11"/>
      <c r="FN970" s="11"/>
      <c r="FO970" s="11"/>
      <c r="FP970" s="11"/>
      <c r="FQ970" s="11"/>
      <c r="FR970" s="11"/>
      <c r="FS970" s="11"/>
      <c r="FT970" s="11"/>
      <c r="FU970" s="11"/>
      <c r="FV970" s="11"/>
      <c r="FW970" s="11"/>
      <c r="FX970" s="11"/>
      <c r="FY970" s="11"/>
      <c r="FZ970" s="11"/>
      <c r="GA970" s="11"/>
      <c r="GB970" s="11"/>
      <c r="GC970" s="11"/>
      <c r="GD970" s="11"/>
      <c r="GE970" s="11"/>
      <c r="GF970" s="11"/>
      <c r="GG970" s="11"/>
      <c r="GH970" s="11"/>
      <c r="GI970" s="11"/>
      <c r="GJ970" s="11"/>
      <c r="GK970" s="11"/>
      <c r="GL970" s="11"/>
      <c r="GM970" s="11"/>
      <c r="GN970" s="11"/>
      <c r="GO970" s="11"/>
      <c r="GP970" s="11"/>
      <c r="GQ970" s="11"/>
      <c r="GR970" s="11"/>
      <c r="GS970" s="11"/>
      <c r="GT970" s="11"/>
      <c r="GU970" s="11"/>
      <c r="GV970" s="11"/>
      <c r="GW970" s="11"/>
      <c r="GX970" s="11"/>
      <c r="GY970" s="11"/>
      <c r="GZ970" s="11"/>
      <c r="HA970" s="11"/>
      <c r="HB970" s="11"/>
      <c r="HC970" s="11"/>
      <c r="HD970" s="11"/>
      <c r="HE970" s="11"/>
      <c r="HF970" s="11"/>
      <c r="HG970" s="11"/>
      <c r="HH970" s="11"/>
      <c r="HI970" s="11"/>
      <c r="HJ970" s="11"/>
      <c r="HK970" s="11"/>
      <c r="HL970" s="11"/>
      <c r="HM970" s="11"/>
      <c r="HN970" s="11"/>
      <c r="HO970" s="11"/>
      <c r="HP970" s="11"/>
      <c r="HQ970" s="11"/>
      <c r="HR970" s="11"/>
      <c r="HS970" s="11"/>
      <c r="HT970" s="11"/>
      <c r="HU970" s="11"/>
      <c r="HV970" s="11"/>
      <c r="HW970" s="11"/>
      <c r="HX970" s="11"/>
      <c r="HY970" s="11"/>
      <c r="HZ970" s="11"/>
      <c r="IA970" s="11"/>
      <c r="IB970" s="11"/>
      <c r="IC970" s="11"/>
      <c r="ID970" s="11"/>
      <c r="IE970" s="11"/>
      <c r="IF970" s="11"/>
      <c r="IG970" s="11"/>
      <c r="IH970" s="11"/>
      <c r="II970" s="11"/>
      <c r="IJ970" s="11"/>
      <c r="IK970" s="11"/>
    </row>
    <row r="971" spans="1:245" ht="15" hidden="1">
      <c r="A971" s="6">
        <v>29</v>
      </c>
      <c r="B971" s="12" t="s">
        <v>356</v>
      </c>
      <c r="C971" s="3"/>
      <c r="D971" s="3">
        <v>30280</v>
      </c>
      <c r="E971" s="3"/>
      <c r="F971" s="3">
        <v>225</v>
      </c>
      <c r="G971" s="3">
        <v>71</v>
      </c>
      <c r="H971" s="3">
        <v>1974</v>
      </c>
      <c r="I971" s="3" t="s">
        <v>554</v>
      </c>
      <c r="J971" s="4">
        <v>2010</v>
      </c>
      <c r="K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  <c r="HI971" s="11"/>
      <c r="HJ971" s="11"/>
      <c r="HK971" s="11"/>
      <c r="HL971" s="11"/>
      <c r="HM971" s="11"/>
      <c r="HN971" s="11"/>
      <c r="HO971" s="11"/>
      <c r="HP971" s="11"/>
      <c r="HQ971" s="11"/>
      <c r="HR971" s="11"/>
      <c r="HS971" s="11"/>
      <c r="HT971" s="11"/>
      <c r="HU971" s="11"/>
      <c r="HV971" s="11"/>
      <c r="HW971" s="11"/>
      <c r="HX971" s="11"/>
      <c r="HY971" s="11"/>
      <c r="HZ971" s="11"/>
      <c r="IA971" s="11"/>
      <c r="IB971" s="11"/>
      <c r="IC971" s="11"/>
      <c r="ID971" s="11"/>
      <c r="IE971" s="11"/>
      <c r="IF971" s="11"/>
      <c r="IG971" s="11"/>
      <c r="IH971" s="11"/>
      <c r="II971" s="11"/>
      <c r="IJ971" s="11"/>
      <c r="IK971" s="11"/>
    </row>
    <row r="972" spans="1:245" ht="15" customHeight="1" hidden="1">
      <c r="A972" s="6"/>
      <c r="B972" s="12" t="s">
        <v>1266</v>
      </c>
      <c r="C972" s="3">
        <v>580</v>
      </c>
      <c r="D972" s="3"/>
      <c r="E972" s="3"/>
      <c r="F972" s="3"/>
      <c r="G972" s="3"/>
      <c r="H972" s="3"/>
      <c r="I972" s="3"/>
      <c r="J972" s="4"/>
      <c r="K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  <c r="HA972" s="11"/>
      <c r="HB972" s="11"/>
      <c r="HC972" s="11"/>
      <c r="HD972" s="11"/>
      <c r="HE972" s="11"/>
      <c r="HF972" s="11"/>
      <c r="HG972" s="11"/>
      <c r="HH972" s="11"/>
      <c r="HI972" s="11"/>
      <c r="HJ972" s="11"/>
      <c r="HK972" s="11"/>
      <c r="HL972" s="11"/>
      <c r="HM972" s="11"/>
      <c r="HN972" s="11"/>
      <c r="HO972" s="11"/>
      <c r="HP972" s="11"/>
      <c r="HQ972" s="11"/>
      <c r="HR972" s="11"/>
      <c r="HS972" s="11"/>
      <c r="HT972" s="11"/>
      <c r="HU972" s="11"/>
      <c r="HV972" s="11"/>
      <c r="HW972" s="11"/>
      <c r="HX972" s="11"/>
      <c r="HY972" s="11"/>
      <c r="HZ972" s="11"/>
      <c r="IA972" s="11"/>
      <c r="IB972" s="11"/>
      <c r="IC972" s="11"/>
      <c r="ID972" s="11"/>
      <c r="IE972" s="11"/>
      <c r="IF972" s="11"/>
      <c r="IG972" s="11"/>
      <c r="IH972" s="11"/>
      <c r="II972" s="11"/>
      <c r="IJ972" s="11"/>
      <c r="IK972" s="11"/>
    </row>
    <row r="973" spans="1:245" ht="30" customHeight="1" hidden="1">
      <c r="A973" s="6">
        <v>30</v>
      </c>
      <c r="B973" s="12" t="s">
        <v>357</v>
      </c>
      <c r="C973" s="3"/>
      <c r="D973" s="3">
        <v>7114</v>
      </c>
      <c r="E973" s="3"/>
      <c r="F973" s="3">
        <v>38</v>
      </c>
      <c r="G973" s="3">
        <v>12</v>
      </c>
      <c r="H973" s="3">
        <v>1966</v>
      </c>
      <c r="I973" s="3" t="s">
        <v>554</v>
      </c>
      <c r="J973" s="4">
        <v>2014</v>
      </c>
      <c r="K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  <c r="GX973" s="11"/>
      <c r="GY973" s="11"/>
      <c r="GZ973" s="11"/>
      <c r="HA973" s="11"/>
      <c r="HB973" s="11"/>
      <c r="HC973" s="11"/>
      <c r="HD973" s="11"/>
      <c r="HE973" s="11"/>
      <c r="HF973" s="11"/>
      <c r="HG973" s="11"/>
      <c r="HH973" s="11"/>
      <c r="HI973" s="11"/>
      <c r="HJ973" s="11"/>
      <c r="HK973" s="11"/>
      <c r="HL973" s="11"/>
      <c r="HM973" s="11"/>
      <c r="HN973" s="11"/>
      <c r="HO973" s="11"/>
      <c r="HP973" s="11"/>
      <c r="HQ973" s="11"/>
      <c r="HR973" s="11"/>
      <c r="HS973" s="11"/>
      <c r="HT973" s="11"/>
      <c r="HU973" s="11"/>
      <c r="HV973" s="11"/>
      <c r="HW973" s="11"/>
      <c r="HX973" s="11"/>
      <c r="HY973" s="11"/>
      <c r="HZ973" s="11"/>
      <c r="IA973" s="11"/>
      <c r="IB973" s="11"/>
      <c r="IC973" s="11"/>
      <c r="ID973" s="11"/>
      <c r="IE973" s="11"/>
      <c r="IF973" s="11"/>
      <c r="IG973" s="11"/>
      <c r="IH973" s="11"/>
      <c r="II973" s="11"/>
      <c r="IJ973" s="11"/>
      <c r="IK973" s="11"/>
    </row>
    <row r="974" spans="1:245" ht="15" customHeight="1" hidden="1">
      <c r="A974" s="6"/>
      <c r="B974" s="12" t="s">
        <v>1234</v>
      </c>
      <c r="C974" s="3">
        <v>120</v>
      </c>
      <c r="D974" s="3"/>
      <c r="E974" s="3"/>
      <c r="F974" s="3"/>
      <c r="G974" s="3"/>
      <c r="H974" s="3"/>
      <c r="I974" s="3"/>
      <c r="J974" s="4"/>
      <c r="K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  <c r="GX974" s="11"/>
      <c r="GY974" s="11"/>
      <c r="GZ974" s="11"/>
      <c r="HA974" s="11"/>
      <c r="HB974" s="11"/>
      <c r="HC974" s="11"/>
      <c r="HD974" s="11"/>
      <c r="HE974" s="11"/>
      <c r="HF974" s="11"/>
      <c r="HG974" s="11"/>
      <c r="HH974" s="11"/>
      <c r="HI974" s="11"/>
      <c r="HJ974" s="11"/>
      <c r="HK974" s="11"/>
      <c r="HL974" s="11"/>
      <c r="HM974" s="11"/>
      <c r="HN974" s="11"/>
      <c r="HO974" s="11"/>
      <c r="HP974" s="11"/>
      <c r="HQ974" s="11"/>
      <c r="HR974" s="11"/>
      <c r="HS974" s="11"/>
      <c r="HT974" s="11"/>
      <c r="HU974" s="11"/>
      <c r="HV974" s="11"/>
      <c r="HW974" s="11"/>
      <c r="HX974" s="11"/>
      <c r="HY974" s="11"/>
      <c r="HZ974" s="11"/>
      <c r="IA974" s="11"/>
      <c r="IB974" s="11"/>
      <c r="IC974" s="11"/>
      <c r="ID974" s="11"/>
      <c r="IE974" s="11"/>
      <c r="IF974" s="11"/>
      <c r="IG974" s="11"/>
      <c r="IH974" s="11"/>
      <c r="II974" s="11"/>
      <c r="IJ974" s="11"/>
      <c r="IK974" s="11"/>
    </row>
    <row r="975" spans="1:245" ht="15" customHeight="1" hidden="1">
      <c r="A975" s="6">
        <v>31</v>
      </c>
      <c r="B975" s="12" t="s">
        <v>358</v>
      </c>
      <c r="C975" s="3"/>
      <c r="D975" s="3">
        <v>30359</v>
      </c>
      <c r="E975" s="3"/>
      <c r="F975" s="3">
        <v>368</v>
      </c>
      <c r="G975" s="3">
        <v>106</v>
      </c>
      <c r="H975" s="3">
        <v>1975</v>
      </c>
      <c r="I975" s="3" t="s">
        <v>554</v>
      </c>
      <c r="J975" s="4">
        <v>2011</v>
      </c>
      <c r="K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  <c r="GX975" s="11"/>
      <c r="GY975" s="11"/>
      <c r="GZ975" s="11"/>
      <c r="HA975" s="11"/>
      <c r="HB975" s="11"/>
      <c r="HC975" s="11"/>
      <c r="HD975" s="11"/>
      <c r="HE975" s="11"/>
      <c r="HF975" s="11"/>
      <c r="HG975" s="11"/>
      <c r="HH975" s="11"/>
      <c r="HI975" s="11"/>
      <c r="HJ975" s="11"/>
      <c r="HK975" s="11"/>
      <c r="HL975" s="11"/>
      <c r="HM975" s="11"/>
      <c r="HN975" s="11"/>
      <c r="HO975" s="11"/>
      <c r="HP975" s="11"/>
      <c r="HQ975" s="11"/>
      <c r="HR975" s="11"/>
      <c r="HS975" s="11"/>
      <c r="HT975" s="11"/>
      <c r="HU975" s="11"/>
      <c r="HV975" s="11"/>
      <c r="HW975" s="11"/>
      <c r="HX975" s="11"/>
      <c r="HY975" s="11"/>
      <c r="HZ975" s="11"/>
      <c r="IA975" s="11"/>
      <c r="IB975" s="11"/>
      <c r="IC975" s="11"/>
      <c r="ID975" s="11"/>
      <c r="IE975" s="11"/>
      <c r="IF975" s="11"/>
      <c r="IG975" s="11"/>
      <c r="IH975" s="11"/>
      <c r="II975" s="11"/>
      <c r="IJ975" s="11"/>
      <c r="IK975" s="11"/>
    </row>
    <row r="976" spans="1:245" ht="15" customHeight="1" hidden="1">
      <c r="A976" s="6"/>
      <c r="B976" s="12" t="s">
        <v>1283</v>
      </c>
      <c r="C976" s="3">
        <v>645</v>
      </c>
      <c r="D976" s="3"/>
      <c r="E976" s="3"/>
      <c r="F976" s="3"/>
      <c r="G976" s="3"/>
      <c r="H976" s="3"/>
      <c r="I976" s="3"/>
      <c r="J976" s="4"/>
      <c r="K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  <c r="GX976" s="11"/>
      <c r="GY976" s="11"/>
      <c r="GZ976" s="11"/>
      <c r="HA976" s="11"/>
      <c r="HB976" s="11"/>
      <c r="HC976" s="11"/>
      <c r="HD976" s="11"/>
      <c r="HE976" s="11"/>
      <c r="HF976" s="11"/>
      <c r="HG976" s="11"/>
      <c r="HH976" s="11"/>
      <c r="HI976" s="11"/>
      <c r="HJ976" s="11"/>
      <c r="HK976" s="11"/>
      <c r="HL976" s="11"/>
      <c r="HM976" s="11"/>
      <c r="HN976" s="11"/>
      <c r="HO976" s="11"/>
      <c r="HP976" s="11"/>
      <c r="HQ976" s="11"/>
      <c r="HR976" s="11"/>
      <c r="HS976" s="11"/>
      <c r="HT976" s="11"/>
      <c r="HU976" s="11"/>
      <c r="HV976" s="11"/>
      <c r="HW976" s="11"/>
      <c r="HX976" s="11"/>
      <c r="HY976" s="11"/>
      <c r="HZ976" s="11"/>
      <c r="IA976" s="11"/>
      <c r="IB976" s="11"/>
      <c r="IC976" s="11"/>
      <c r="ID976" s="11"/>
      <c r="IE976" s="11"/>
      <c r="IF976" s="11"/>
      <c r="IG976" s="11"/>
      <c r="IH976" s="11"/>
      <c r="II976" s="11"/>
      <c r="IJ976" s="11"/>
      <c r="IK976" s="11"/>
    </row>
    <row r="977" spans="1:245" ht="30" customHeight="1" hidden="1">
      <c r="A977" s="6">
        <v>32</v>
      </c>
      <c r="B977" s="12" t="s">
        <v>360</v>
      </c>
      <c r="C977" s="3"/>
      <c r="D977" s="3">
        <v>30359</v>
      </c>
      <c r="E977" s="3"/>
      <c r="F977" s="3">
        <v>63</v>
      </c>
      <c r="G977" s="3">
        <v>20</v>
      </c>
      <c r="H977" s="3">
        <v>1975</v>
      </c>
      <c r="I977" s="3" t="s">
        <v>331</v>
      </c>
      <c r="J977" s="4">
        <v>2015</v>
      </c>
      <c r="K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  <c r="GX977" s="11"/>
      <c r="GY977" s="11"/>
      <c r="GZ977" s="11"/>
      <c r="HA977" s="11"/>
      <c r="HB977" s="11"/>
      <c r="HC977" s="11"/>
      <c r="HD977" s="11"/>
      <c r="HE977" s="11"/>
      <c r="HF977" s="11"/>
      <c r="HG977" s="11"/>
      <c r="HH977" s="11"/>
      <c r="HI977" s="11"/>
      <c r="HJ977" s="11"/>
      <c r="HK977" s="11"/>
      <c r="HL977" s="11"/>
      <c r="HM977" s="11"/>
      <c r="HN977" s="11"/>
      <c r="HO977" s="11"/>
      <c r="HP977" s="11"/>
      <c r="HQ977" s="11"/>
      <c r="HR977" s="11"/>
      <c r="HS977" s="11"/>
      <c r="HT977" s="11"/>
      <c r="HU977" s="11"/>
      <c r="HV977" s="11"/>
      <c r="HW977" s="11"/>
      <c r="HX977" s="11"/>
      <c r="HY977" s="11"/>
      <c r="HZ977" s="11"/>
      <c r="IA977" s="11"/>
      <c r="IB977" s="11"/>
      <c r="IC977" s="11"/>
      <c r="ID977" s="11"/>
      <c r="IE977" s="11"/>
      <c r="IF977" s="11"/>
      <c r="IG977" s="11"/>
      <c r="IH977" s="11"/>
      <c r="II977" s="11"/>
      <c r="IJ977" s="11"/>
      <c r="IK977" s="11"/>
    </row>
    <row r="978" spans="1:245" ht="15" customHeight="1" hidden="1">
      <c r="A978" s="6"/>
      <c r="B978" s="12" t="s">
        <v>1271</v>
      </c>
      <c r="C978" s="3">
        <v>200</v>
      </c>
      <c r="D978" s="3"/>
      <c r="E978" s="3"/>
      <c r="F978" s="3"/>
      <c r="G978" s="3"/>
      <c r="H978" s="3"/>
      <c r="I978" s="3"/>
      <c r="J978" s="4"/>
      <c r="K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  <c r="HA978" s="11"/>
      <c r="HB978" s="11"/>
      <c r="HC978" s="11"/>
      <c r="HD978" s="11"/>
      <c r="HE978" s="11"/>
      <c r="HF978" s="11"/>
      <c r="HG978" s="11"/>
      <c r="HH978" s="11"/>
      <c r="HI978" s="11"/>
      <c r="HJ978" s="11"/>
      <c r="HK978" s="11"/>
      <c r="HL978" s="11"/>
      <c r="HM978" s="11"/>
      <c r="HN978" s="11"/>
      <c r="HO978" s="11"/>
      <c r="HP978" s="11"/>
      <c r="HQ978" s="11"/>
      <c r="HR978" s="11"/>
      <c r="HS978" s="11"/>
      <c r="HT978" s="11"/>
      <c r="HU978" s="11"/>
      <c r="HV978" s="11"/>
      <c r="HW978" s="11"/>
      <c r="HX978" s="11"/>
      <c r="HY978" s="11"/>
      <c r="HZ978" s="11"/>
      <c r="IA978" s="11"/>
      <c r="IB978" s="11"/>
      <c r="IC978" s="11"/>
      <c r="ID978" s="11"/>
      <c r="IE978" s="11"/>
      <c r="IF978" s="11"/>
      <c r="IG978" s="11"/>
      <c r="IH978" s="11"/>
      <c r="II978" s="11"/>
      <c r="IJ978" s="11"/>
      <c r="IK978" s="11"/>
    </row>
    <row r="979" spans="1:245" ht="15" customHeight="1" hidden="1">
      <c r="A979" s="6">
        <v>33</v>
      </c>
      <c r="B979" s="12" t="s">
        <v>361</v>
      </c>
      <c r="C979" s="3"/>
      <c r="D979" s="3">
        <v>17243</v>
      </c>
      <c r="E979" s="3"/>
      <c r="F979" s="3">
        <v>39</v>
      </c>
      <c r="G979" s="3">
        <v>12</v>
      </c>
      <c r="H979" s="3">
        <v>1965</v>
      </c>
      <c r="I979" s="3" t="s">
        <v>554</v>
      </c>
      <c r="J979" s="4">
        <v>2013</v>
      </c>
      <c r="K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  <c r="EN979" s="11"/>
      <c r="EO979" s="11"/>
      <c r="EP979" s="11"/>
      <c r="EQ979" s="11"/>
      <c r="ER979" s="11"/>
      <c r="ES979" s="11"/>
      <c r="ET979" s="11"/>
      <c r="EU979" s="11"/>
      <c r="EV979" s="11"/>
      <c r="EW979" s="11"/>
      <c r="EX979" s="11"/>
      <c r="EY979" s="11"/>
      <c r="EZ979" s="11"/>
      <c r="FA979" s="11"/>
      <c r="FB979" s="11"/>
      <c r="FC979" s="11"/>
      <c r="FD979" s="11"/>
      <c r="FE979" s="11"/>
      <c r="FF979" s="11"/>
      <c r="FG979" s="11"/>
      <c r="FH979" s="11"/>
      <c r="FI979" s="11"/>
      <c r="FJ979" s="11"/>
      <c r="FK979" s="11"/>
      <c r="FL979" s="11"/>
      <c r="FM979" s="11"/>
      <c r="FN979" s="11"/>
      <c r="FO979" s="11"/>
      <c r="FP979" s="11"/>
      <c r="FQ979" s="11"/>
      <c r="FR979" s="11"/>
      <c r="FS979" s="11"/>
      <c r="FT979" s="11"/>
      <c r="FU979" s="11"/>
      <c r="FV979" s="11"/>
      <c r="FW979" s="11"/>
      <c r="FX979" s="11"/>
      <c r="FY979" s="11"/>
      <c r="FZ979" s="11"/>
      <c r="GA979" s="11"/>
      <c r="GB979" s="11"/>
      <c r="GC979" s="11"/>
      <c r="GD979" s="11"/>
      <c r="GE979" s="11"/>
      <c r="GF979" s="11"/>
      <c r="GG979" s="11"/>
      <c r="GH979" s="11"/>
      <c r="GI979" s="11"/>
      <c r="GJ979" s="11"/>
      <c r="GK979" s="11"/>
      <c r="GL979" s="11"/>
      <c r="GM979" s="11"/>
      <c r="GN979" s="11"/>
      <c r="GO979" s="11"/>
      <c r="GP979" s="11"/>
      <c r="GQ979" s="11"/>
      <c r="GR979" s="11"/>
      <c r="GS979" s="11"/>
      <c r="GT979" s="11"/>
      <c r="GU979" s="11"/>
      <c r="GV979" s="11"/>
      <c r="GW979" s="11"/>
      <c r="GX979" s="11"/>
      <c r="GY979" s="11"/>
      <c r="GZ979" s="11"/>
      <c r="HA979" s="11"/>
      <c r="HB979" s="11"/>
      <c r="HC979" s="11"/>
      <c r="HD979" s="11"/>
      <c r="HE979" s="11"/>
      <c r="HF979" s="11"/>
      <c r="HG979" s="11"/>
      <c r="HH979" s="11"/>
      <c r="HI979" s="11"/>
      <c r="HJ979" s="11"/>
      <c r="HK979" s="11"/>
      <c r="HL979" s="11"/>
      <c r="HM979" s="11"/>
      <c r="HN979" s="11"/>
      <c r="HO979" s="11"/>
      <c r="HP979" s="11"/>
      <c r="HQ979" s="11"/>
      <c r="HR979" s="11"/>
      <c r="HS979" s="11"/>
      <c r="HT979" s="11"/>
      <c r="HU979" s="11"/>
      <c r="HV979" s="11"/>
      <c r="HW979" s="11"/>
      <c r="HX979" s="11"/>
      <c r="HY979" s="11"/>
      <c r="HZ979" s="11"/>
      <c r="IA979" s="11"/>
      <c r="IB979" s="11"/>
      <c r="IC979" s="11"/>
      <c r="ID979" s="11"/>
      <c r="IE979" s="11"/>
      <c r="IF979" s="11"/>
      <c r="IG979" s="11"/>
      <c r="IH979" s="11"/>
      <c r="II979" s="11"/>
      <c r="IJ979" s="11"/>
      <c r="IK979" s="11"/>
    </row>
    <row r="980" spans="1:245" ht="15" customHeight="1" hidden="1">
      <c r="A980" s="6"/>
      <c r="B980" s="12" t="s">
        <v>1286</v>
      </c>
      <c r="C980" s="3">
        <v>145</v>
      </c>
      <c r="D980" s="3"/>
      <c r="E980" s="3"/>
      <c r="F980" s="3"/>
      <c r="G980" s="3"/>
      <c r="H980" s="3"/>
      <c r="I980" s="3"/>
      <c r="J980" s="4"/>
      <c r="K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  <c r="EN980" s="11"/>
      <c r="EO980" s="11"/>
      <c r="EP980" s="11"/>
      <c r="EQ980" s="11"/>
      <c r="ER980" s="11"/>
      <c r="ES980" s="11"/>
      <c r="ET980" s="11"/>
      <c r="EU980" s="11"/>
      <c r="EV980" s="11"/>
      <c r="EW980" s="11"/>
      <c r="EX980" s="11"/>
      <c r="EY980" s="11"/>
      <c r="EZ980" s="11"/>
      <c r="FA980" s="11"/>
      <c r="FB980" s="11"/>
      <c r="FC980" s="11"/>
      <c r="FD980" s="11"/>
      <c r="FE980" s="11"/>
      <c r="FF980" s="11"/>
      <c r="FG980" s="11"/>
      <c r="FH980" s="11"/>
      <c r="FI980" s="11"/>
      <c r="FJ980" s="11"/>
      <c r="FK980" s="11"/>
      <c r="FL980" s="11"/>
      <c r="FM980" s="11"/>
      <c r="FN980" s="11"/>
      <c r="FO980" s="11"/>
      <c r="FP980" s="11"/>
      <c r="FQ980" s="11"/>
      <c r="FR980" s="11"/>
      <c r="FS980" s="11"/>
      <c r="FT980" s="11"/>
      <c r="FU980" s="11"/>
      <c r="FV980" s="11"/>
      <c r="FW980" s="11"/>
      <c r="FX980" s="11"/>
      <c r="FY980" s="11"/>
      <c r="FZ980" s="11"/>
      <c r="GA980" s="11"/>
      <c r="GB980" s="11"/>
      <c r="GC980" s="11"/>
      <c r="GD980" s="11"/>
      <c r="GE980" s="11"/>
      <c r="GF980" s="11"/>
      <c r="GG980" s="11"/>
      <c r="GH980" s="11"/>
      <c r="GI980" s="11"/>
      <c r="GJ980" s="11"/>
      <c r="GK980" s="11"/>
      <c r="GL980" s="11"/>
      <c r="GM980" s="11"/>
      <c r="GN980" s="11"/>
      <c r="GO980" s="11"/>
      <c r="GP980" s="11"/>
      <c r="GQ980" s="11"/>
      <c r="GR980" s="11"/>
      <c r="GS980" s="11"/>
      <c r="GT980" s="11"/>
      <c r="GU980" s="11"/>
      <c r="GV980" s="11"/>
      <c r="GW980" s="11"/>
      <c r="GX980" s="11"/>
      <c r="GY980" s="11"/>
      <c r="GZ980" s="11"/>
      <c r="HA980" s="11"/>
      <c r="HB980" s="11"/>
      <c r="HC980" s="11"/>
      <c r="HD980" s="11"/>
      <c r="HE980" s="11"/>
      <c r="HF980" s="11"/>
      <c r="HG980" s="11"/>
      <c r="HH980" s="11"/>
      <c r="HI980" s="11"/>
      <c r="HJ980" s="11"/>
      <c r="HK980" s="11"/>
      <c r="HL980" s="11"/>
      <c r="HM980" s="11"/>
      <c r="HN980" s="11"/>
      <c r="HO980" s="11"/>
      <c r="HP980" s="11"/>
      <c r="HQ980" s="11"/>
      <c r="HR980" s="11"/>
      <c r="HS980" s="11"/>
      <c r="HT980" s="11"/>
      <c r="HU980" s="11"/>
      <c r="HV980" s="11"/>
      <c r="HW980" s="11"/>
      <c r="HX980" s="11"/>
      <c r="HY980" s="11"/>
      <c r="HZ980" s="11"/>
      <c r="IA980" s="11"/>
      <c r="IB980" s="11"/>
      <c r="IC980" s="11"/>
      <c r="ID980" s="11"/>
      <c r="IE980" s="11"/>
      <c r="IF980" s="11"/>
      <c r="IG980" s="11"/>
      <c r="IH980" s="11"/>
      <c r="II980" s="11"/>
      <c r="IJ980" s="11"/>
      <c r="IK980" s="11"/>
    </row>
    <row r="981" spans="1:245" ht="15" customHeight="1" hidden="1">
      <c r="A981" s="6">
        <v>34</v>
      </c>
      <c r="B981" s="12" t="s">
        <v>363</v>
      </c>
      <c r="C981" s="3"/>
      <c r="D981" s="3">
        <v>3473</v>
      </c>
      <c r="E981" s="3"/>
      <c r="F981" s="3">
        <v>32</v>
      </c>
      <c r="G981" s="3">
        <v>10</v>
      </c>
      <c r="H981" s="3">
        <v>1971</v>
      </c>
      <c r="I981" s="3" t="s">
        <v>554</v>
      </c>
      <c r="J981" s="4">
        <v>2019</v>
      </c>
      <c r="K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  <c r="EN981" s="11"/>
      <c r="EO981" s="11"/>
      <c r="EP981" s="11"/>
      <c r="EQ981" s="11"/>
      <c r="ER981" s="11"/>
      <c r="ES981" s="11"/>
      <c r="ET981" s="11"/>
      <c r="EU981" s="11"/>
      <c r="EV981" s="11"/>
      <c r="EW981" s="11"/>
      <c r="EX981" s="11"/>
      <c r="EY981" s="11"/>
      <c r="EZ981" s="11"/>
      <c r="FA981" s="11"/>
      <c r="FB981" s="11"/>
      <c r="FC981" s="11"/>
      <c r="FD981" s="11"/>
      <c r="FE981" s="11"/>
      <c r="FF981" s="11"/>
      <c r="FG981" s="11"/>
      <c r="FH981" s="11"/>
      <c r="FI981" s="11"/>
      <c r="FJ981" s="11"/>
      <c r="FK981" s="11"/>
      <c r="FL981" s="11"/>
      <c r="FM981" s="11"/>
      <c r="FN981" s="11"/>
      <c r="FO981" s="11"/>
      <c r="FP981" s="11"/>
      <c r="FQ981" s="11"/>
      <c r="FR981" s="11"/>
      <c r="FS981" s="11"/>
      <c r="FT981" s="11"/>
      <c r="FU981" s="11"/>
      <c r="FV981" s="11"/>
      <c r="FW981" s="11"/>
      <c r="FX981" s="11"/>
      <c r="FY981" s="11"/>
      <c r="FZ981" s="11"/>
      <c r="GA981" s="11"/>
      <c r="GB981" s="11"/>
      <c r="GC981" s="11"/>
      <c r="GD981" s="11"/>
      <c r="GE981" s="11"/>
      <c r="GF981" s="11"/>
      <c r="GG981" s="11"/>
      <c r="GH981" s="11"/>
      <c r="GI981" s="11"/>
      <c r="GJ981" s="11"/>
      <c r="GK981" s="11"/>
      <c r="GL981" s="11"/>
      <c r="GM981" s="11"/>
      <c r="GN981" s="11"/>
      <c r="GO981" s="11"/>
      <c r="GP981" s="11"/>
      <c r="GQ981" s="11"/>
      <c r="GR981" s="11"/>
      <c r="GS981" s="11"/>
      <c r="GT981" s="11"/>
      <c r="GU981" s="11"/>
      <c r="GV981" s="11"/>
      <c r="GW981" s="11"/>
      <c r="GX981" s="11"/>
      <c r="GY981" s="11"/>
      <c r="GZ981" s="11"/>
      <c r="HA981" s="11"/>
      <c r="HB981" s="11"/>
      <c r="HC981" s="11"/>
      <c r="HD981" s="11"/>
      <c r="HE981" s="11"/>
      <c r="HF981" s="11"/>
      <c r="HG981" s="11"/>
      <c r="HH981" s="11"/>
      <c r="HI981" s="11"/>
      <c r="HJ981" s="11"/>
      <c r="HK981" s="11"/>
      <c r="HL981" s="11"/>
      <c r="HM981" s="11"/>
      <c r="HN981" s="11"/>
      <c r="HO981" s="11"/>
      <c r="HP981" s="11"/>
      <c r="HQ981" s="11"/>
      <c r="HR981" s="11"/>
      <c r="HS981" s="11"/>
      <c r="HT981" s="11"/>
      <c r="HU981" s="11"/>
      <c r="HV981" s="11"/>
      <c r="HW981" s="11"/>
      <c r="HX981" s="11"/>
      <c r="HY981" s="11"/>
      <c r="HZ981" s="11"/>
      <c r="IA981" s="11"/>
      <c r="IB981" s="11"/>
      <c r="IC981" s="11"/>
      <c r="ID981" s="11"/>
      <c r="IE981" s="11"/>
      <c r="IF981" s="11"/>
      <c r="IG981" s="11"/>
      <c r="IH981" s="11"/>
      <c r="II981" s="11"/>
      <c r="IJ981" s="11"/>
      <c r="IK981" s="11"/>
    </row>
    <row r="982" spans="1:245" ht="15" customHeight="1" hidden="1">
      <c r="A982" s="6"/>
      <c r="B982" s="12" t="s">
        <v>1270</v>
      </c>
      <c r="C982" s="3">
        <v>120</v>
      </c>
      <c r="D982" s="3"/>
      <c r="E982" s="3"/>
      <c r="F982" s="3"/>
      <c r="G982" s="3"/>
      <c r="H982" s="3"/>
      <c r="I982" s="3"/>
      <c r="J982" s="4"/>
      <c r="K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  <c r="EN982" s="11"/>
      <c r="EO982" s="11"/>
      <c r="EP982" s="11"/>
      <c r="EQ982" s="11"/>
      <c r="ER982" s="11"/>
      <c r="ES982" s="11"/>
      <c r="ET982" s="11"/>
      <c r="EU982" s="11"/>
      <c r="EV982" s="11"/>
      <c r="EW982" s="11"/>
      <c r="EX982" s="11"/>
      <c r="EY982" s="11"/>
      <c r="EZ982" s="11"/>
      <c r="FA982" s="11"/>
      <c r="FB982" s="11"/>
      <c r="FC982" s="11"/>
      <c r="FD982" s="11"/>
      <c r="FE982" s="11"/>
      <c r="FF982" s="11"/>
      <c r="FG982" s="11"/>
      <c r="FH982" s="11"/>
      <c r="FI982" s="11"/>
      <c r="FJ982" s="11"/>
      <c r="FK982" s="11"/>
      <c r="FL982" s="11"/>
      <c r="FM982" s="11"/>
      <c r="FN982" s="11"/>
      <c r="FO982" s="11"/>
      <c r="FP982" s="11"/>
      <c r="FQ982" s="11"/>
      <c r="FR982" s="11"/>
      <c r="FS982" s="11"/>
      <c r="FT982" s="11"/>
      <c r="FU982" s="11"/>
      <c r="FV982" s="11"/>
      <c r="FW982" s="11"/>
      <c r="FX982" s="11"/>
      <c r="FY982" s="11"/>
      <c r="FZ982" s="11"/>
      <c r="GA982" s="11"/>
      <c r="GB982" s="11"/>
      <c r="GC982" s="11"/>
      <c r="GD982" s="11"/>
      <c r="GE982" s="11"/>
      <c r="GF982" s="11"/>
      <c r="GG982" s="11"/>
      <c r="GH982" s="11"/>
      <c r="GI982" s="11"/>
      <c r="GJ982" s="11"/>
      <c r="GK982" s="11"/>
      <c r="GL982" s="11"/>
      <c r="GM982" s="11"/>
      <c r="GN982" s="11"/>
      <c r="GO982" s="11"/>
      <c r="GP982" s="11"/>
      <c r="GQ982" s="11"/>
      <c r="GR982" s="11"/>
      <c r="GS982" s="11"/>
      <c r="GT982" s="11"/>
      <c r="GU982" s="11"/>
      <c r="GV982" s="11"/>
      <c r="GW982" s="11"/>
      <c r="GX982" s="11"/>
      <c r="GY982" s="11"/>
      <c r="GZ982" s="11"/>
      <c r="HA982" s="11"/>
      <c r="HB982" s="11"/>
      <c r="HC982" s="11"/>
      <c r="HD982" s="11"/>
      <c r="HE982" s="11"/>
      <c r="HF982" s="11"/>
      <c r="HG982" s="11"/>
      <c r="HH982" s="11"/>
      <c r="HI982" s="11"/>
      <c r="HJ982" s="11"/>
      <c r="HK982" s="11"/>
      <c r="HL982" s="11"/>
      <c r="HM982" s="11"/>
      <c r="HN982" s="11"/>
      <c r="HO982" s="11"/>
      <c r="HP982" s="11"/>
      <c r="HQ982" s="11"/>
      <c r="HR982" s="11"/>
      <c r="HS982" s="11"/>
      <c r="HT982" s="11"/>
      <c r="HU982" s="11"/>
      <c r="HV982" s="11"/>
      <c r="HW982" s="11"/>
      <c r="HX982" s="11"/>
      <c r="HY982" s="11"/>
      <c r="HZ982" s="11"/>
      <c r="IA982" s="11"/>
      <c r="IB982" s="11"/>
      <c r="IC982" s="11"/>
      <c r="ID982" s="11"/>
      <c r="IE982" s="11"/>
      <c r="IF982" s="11"/>
      <c r="IG982" s="11"/>
      <c r="IH982" s="11"/>
      <c r="II982" s="11"/>
      <c r="IJ982" s="11"/>
      <c r="IK982" s="11"/>
    </row>
    <row r="983" spans="1:245" ht="15" customHeight="1" hidden="1">
      <c r="A983" s="6">
        <v>35</v>
      </c>
      <c r="B983" s="12" t="s">
        <v>362</v>
      </c>
      <c r="C983" s="3"/>
      <c r="D983" s="3">
        <v>3473</v>
      </c>
      <c r="E983" s="3"/>
      <c r="F983" s="3">
        <v>32</v>
      </c>
      <c r="G983" s="3">
        <v>10</v>
      </c>
      <c r="H983" s="3">
        <v>1971</v>
      </c>
      <c r="I983" s="3" t="s">
        <v>554</v>
      </c>
      <c r="J983" s="4">
        <v>2019</v>
      </c>
      <c r="K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  <c r="EF983" s="11"/>
      <c r="EG983" s="11"/>
      <c r="EH983" s="11"/>
      <c r="EI983" s="11"/>
      <c r="EJ983" s="11"/>
      <c r="EK983" s="11"/>
      <c r="EL983" s="11"/>
      <c r="EM983" s="11"/>
      <c r="EN983" s="11"/>
      <c r="EO983" s="11"/>
      <c r="EP983" s="11"/>
      <c r="EQ983" s="11"/>
      <c r="ER983" s="11"/>
      <c r="ES983" s="11"/>
      <c r="ET983" s="11"/>
      <c r="EU983" s="11"/>
      <c r="EV983" s="11"/>
      <c r="EW983" s="11"/>
      <c r="EX983" s="11"/>
      <c r="EY983" s="11"/>
      <c r="EZ983" s="11"/>
      <c r="FA983" s="11"/>
      <c r="FB983" s="11"/>
      <c r="FC983" s="11"/>
      <c r="FD983" s="11"/>
      <c r="FE983" s="11"/>
      <c r="FF983" s="11"/>
      <c r="FG983" s="11"/>
      <c r="FH983" s="11"/>
      <c r="FI983" s="11"/>
      <c r="FJ983" s="11"/>
      <c r="FK983" s="11"/>
      <c r="FL983" s="11"/>
      <c r="FM983" s="11"/>
      <c r="FN983" s="11"/>
      <c r="FO983" s="11"/>
      <c r="FP983" s="11"/>
      <c r="FQ983" s="11"/>
      <c r="FR983" s="11"/>
      <c r="FS983" s="11"/>
      <c r="FT983" s="11"/>
      <c r="FU983" s="11"/>
      <c r="FV983" s="11"/>
      <c r="FW983" s="11"/>
      <c r="FX983" s="11"/>
      <c r="FY983" s="11"/>
      <c r="FZ983" s="11"/>
      <c r="GA983" s="11"/>
      <c r="GB983" s="11"/>
      <c r="GC983" s="11"/>
      <c r="GD983" s="11"/>
      <c r="GE983" s="11"/>
      <c r="GF983" s="11"/>
      <c r="GG983" s="11"/>
      <c r="GH983" s="11"/>
      <c r="GI983" s="11"/>
      <c r="GJ983" s="11"/>
      <c r="GK983" s="11"/>
      <c r="GL983" s="11"/>
      <c r="GM983" s="11"/>
      <c r="GN983" s="11"/>
      <c r="GO983" s="11"/>
      <c r="GP983" s="11"/>
      <c r="GQ983" s="11"/>
      <c r="GR983" s="11"/>
      <c r="GS983" s="11"/>
      <c r="GT983" s="11"/>
      <c r="GU983" s="11"/>
      <c r="GV983" s="11"/>
      <c r="GW983" s="11"/>
      <c r="GX983" s="11"/>
      <c r="GY983" s="11"/>
      <c r="GZ983" s="11"/>
      <c r="HA983" s="11"/>
      <c r="HB983" s="11"/>
      <c r="HC983" s="11"/>
      <c r="HD983" s="11"/>
      <c r="HE983" s="11"/>
      <c r="HF983" s="11"/>
      <c r="HG983" s="11"/>
      <c r="HH983" s="11"/>
      <c r="HI983" s="11"/>
      <c r="HJ983" s="11"/>
      <c r="HK983" s="11"/>
      <c r="HL983" s="11"/>
      <c r="HM983" s="11"/>
      <c r="HN983" s="11"/>
      <c r="HO983" s="11"/>
      <c r="HP983" s="11"/>
      <c r="HQ983" s="11"/>
      <c r="HR983" s="11"/>
      <c r="HS983" s="11"/>
      <c r="HT983" s="11"/>
      <c r="HU983" s="11"/>
      <c r="HV983" s="11"/>
      <c r="HW983" s="11"/>
      <c r="HX983" s="11"/>
      <c r="HY983" s="11"/>
      <c r="HZ983" s="11"/>
      <c r="IA983" s="11"/>
      <c r="IB983" s="11"/>
      <c r="IC983" s="11"/>
      <c r="ID983" s="11"/>
      <c r="IE983" s="11"/>
      <c r="IF983" s="11"/>
      <c r="IG983" s="11"/>
      <c r="IH983" s="11"/>
      <c r="II983" s="11"/>
      <c r="IJ983" s="11"/>
      <c r="IK983" s="11"/>
    </row>
    <row r="984" spans="1:245" ht="15" customHeight="1" hidden="1">
      <c r="A984" s="6"/>
      <c r="B984" s="12" t="s">
        <v>1270</v>
      </c>
      <c r="C984" s="3">
        <v>120</v>
      </c>
      <c r="D984" s="3"/>
      <c r="E984" s="3"/>
      <c r="F984" s="3"/>
      <c r="G984" s="3"/>
      <c r="H984" s="3"/>
      <c r="I984" s="3"/>
      <c r="J984" s="4"/>
      <c r="K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  <c r="GX984" s="11"/>
      <c r="GY984" s="11"/>
      <c r="GZ984" s="11"/>
      <c r="HA984" s="11"/>
      <c r="HB984" s="11"/>
      <c r="HC984" s="11"/>
      <c r="HD984" s="11"/>
      <c r="HE984" s="11"/>
      <c r="HF984" s="11"/>
      <c r="HG984" s="11"/>
      <c r="HH984" s="11"/>
      <c r="HI984" s="11"/>
      <c r="HJ984" s="11"/>
      <c r="HK984" s="11"/>
      <c r="HL984" s="11"/>
      <c r="HM984" s="11"/>
      <c r="HN984" s="11"/>
      <c r="HO984" s="11"/>
      <c r="HP984" s="11"/>
      <c r="HQ984" s="11"/>
      <c r="HR984" s="11"/>
      <c r="HS984" s="11"/>
      <c r="HT984" s="11"/>
      <c r="HU984" s="11"/>
      <c r="HV984" s="11"/>
      <c r="HW984" s="11"/>
      <c r="HX984" s="11"/>
      <c r="HY984" s="11"/>
      <c r="HZ984" s="11"/>
      <c r="IA984" s="11"/>
      <c r="IB984" s="11"/>
      <c r="IC984" s="11"/>
      <c r="ID984" s="11"/>
      <c r="IE984" s="11"/>
      <c r="IF984" s="11"/>
      <c r="IG984" s="11"/>
      <c r="IH984" s="11"/>
      <c r="II984" s="11"/>
      <c r="IJ984" s="11"/>
      <c r="IK984" s="11"/>
    </row>
    <row r="985" spans="1:245" ht="29.25" customHeight="1" hidden="1">
      <c r="A985" s="6">
        <v>36</v>
      </c>
      <c r="B985" s="12" t="s">
        <v>382</v>
      </c>
      <c r="C985" s="3"/>
      <c r="D985" s="3">
        <v>30359</v>
      </c>
      <c r="E985" s="3"/>
      <c r="F985" s="3">
        <v>27</v>
      </c>
      <c r="G985" s="3">
        <v>7</v>
      </c>
      <c r="H985" s="3">
        <v>1975</v>
      </c>
      <c r="I985" s="3" t="s">
        <v>331</v>
      </c>
      <c r="J985" s="4">
        <v>2015</v>
      </c>
      <c r="K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  <c r="GX985" s="11"/>
      <c r="GY985" s="11"/>
      <c r="GZ985" s="11"/>
      <c r="HA985" s="11"/>
      <c r="HB985" s="11"/>
      <c r="HC985" s="11"/>
      <c r="HD985" s="11"/>
      <c r="HE985" s="11"/>
      <c r="HF985" s="11"/>
      <c r="HG985" s="11"/>
      <c r="HH985" s="11"/>
      <c r="HI985" s="11"/>
      <c r="HJ985" s="11"/>
      <c r="HK985" s="11"/>
      <c r="HL985" s="11"/>
      <c r="HM985" s="11"/>
      <c r="HN985" s="11"/>
      <c r="HO985" s="11"/>
      <c r="HP985" s="11"/>
      <c r="HQ985" s="11"/>
      <c r="HR985" s="11"/>
      <c r="HS985" s="11"/>
      <c r="HT985" s="11"/>
      <c r="HU985" s="11"/>
      <c r="HV985" s="11"/>
      <c r="HW985" s="11"/>
      <c r="HX985" s="11"/>
      <c r="HY985" s="11"/>
      <c r="HZ985" s="11"/>
      <c r="IA985" s="11"/>
      <c r="IB985" s="11"/>
      <c r="IC985" s="11"/>
      <c r="ID985" s="11"/>
      <c r="IE985" s="11"/>
      <c r="IF985" s="11"/>
      <c r="IG985" s="11"/>
      <c r="IH985" s="11"/>
      <c r="II985" s="11"/>
      <c r="IJ985" s="11"/>
      <c r="IK985" s="11"/>
    </row>
    <row r="986" spans="1:245" ht="15" customHeight="1" hidden="1">
      <c r="A986" s="6"/>
      <c r="B986" s="12" t="s">
        <v>1268</v>
      </c>
      <c r="C986" s="3">
        <v>70</v>
      </c>
      <c r="D986" s="3"/>
      <c r="E986" s="3"/>
      <c r="F986" s="3"/>
      <c r="G986" s="3"/>
      <c r="H986" s="3"/>
      <c r="I986" s="3"/>
      <c r="J986" s="4"/>
      <c r="K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  <c r="HA986" s="11"/>
      <c r="HB986" s="11"/>
      <c r="HC986" s="11"/>
      <c r="HD986" s="11"/>
      <c r="HE986" s="11"/>
      <c r="HF986" s="11"/>
      <c r="HG986" s="11"/>
      <c r="HH986" s="11"/>
      <c r="HI986" s="11"/>
      <c r="HJ986" s="11"/>
      <c r="HK986" s="11"/>
      <c r="HL986" s="11"/>
      <c r="HM986" s="11"/>
      <c r="HN986" s="11"/>
      <c r="HO986" s="11"/>
      <c r="HP986" s="11"/>
      <c r="HQ986" s="11"/>
      <c r="HR986" s="11"/>
      <c r="HS986" s="11"/>
      <c r="HT986" s="11"/>
      <c r="HU986" s="11"/>
      <c r="HV986" s="11"/>
      <c r="HW986" s="11"/>
      <c r="HX986" s="11"/>
      <c r="HY986" s="11"/>
      <c r="HZ986" s="11"/>
      <c r="IA986" s="11"/>
      <c r="IB986" s="11"/>
      <c r="IC986" s="11"/>
      <c r="ID986" s="11"/>
      <c r="IE986" s="11"/>
      <c r="IF986" s="11"/>
      <c r="IG986" s="11"/>
      <c r="IH986" s="11"/>
      <c r="II986" s="11"/>
      <c r="IJ986" s="11"/>
      <c r="IK986" s="11"/>
    </row>
    <row r="987" spans="1:245" ht="15" customHeight="1" hidden="1">
      <c r="A987" s="6"/>
      <c r="B987" s="12"/>
      <c r="C987" s="3"/>
      <c r="D987" s="3"/>
      <c r="E987" s="3"/>
      <c r="F987" s="3"/>
      <c r="G987" s="3"/>
      <c r="H987" s="3"/>
      <c r="I987" s="3"/>
      <c r="J987" s="4"/>
      <c r="K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  <c r="HA987" s="11"/>
      <c r="HB987" s="11"/>
      <c r="HC987" s="11"/>
      <c r="HD987" s="11"/>
      <c r="HE987" s="11"/>
      <c r="HF987" s="11"/>
      <c r="HG987" s="11"/>
      <c r="HH987" s="11"/>
      <c r="HI987" s="11"/>
      <c r="HJ987" s="11"/>
      <c r="HK987" s="11"/>
      <c r="HL987" s="11"/>
      <c r="HM987" s="11"/>
      <c r="HN987" s="11"/>
      <c r="HO987" s="11"/>
      <c r="HP987" s="11"/>
      <c r="HQ987" s="11"/>
      <c r="HR987" s="11"/>
      <c r="HS987" s="11"/>
      <c r="HT987" s="11"/>
      <c r="HU987" s="11"/>
      <c r="HV987" s="11"/>
      <c r="HW987" s="11"/>
      <c r="HX987" s="11"/>
      <c r="HY987" s="11"/>
      <c r="HZ987" s="11"/>
      <c r="IA987" s="11"/>
      <c r="IB987" s="11"/>
      <c r="IC987" s="11"/>
      <c r="ID987" s="11"/>
      <c r="IE987" s="11"/>
      <c r="IF987" s="11"/>
      <c r="IG987" s="11"/>
      <c r="IH987" s="11"/>
      <c r="II987" s="11"/>
      <c r="IJ987" s="11"/>
      <c r="IK987" s="11"/>
    </row>
    <row r="988" spans="1:245" ht="15" customHeight="1" hidden="1">
      <c r="A988" s="6">
        <v>1</v>
      </c>
      <c r="B988" s="18" t="s">
        <v>365</v>
      </c>
      <c r="C988" s="3"/>
      <c r="D988" s="3">
        <v>26645</v>
      </c>
      <c r="E988" s="3"/>
      <c r="F988" s="3">
        <v>189</v>
      </c>
      <c r="G988" s="3">
        <v>59</v>
      </c>
      <c r="H988" s="3">
        <v>1966</v>
      </c>
      <c r="I988" s="3" t="s">
        <v>554</v>
      </c>
      <c r="J988" s="4">
        <v>2014</v>
      </c>
      <c r="K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  <c r="HA988" s="11"/>
      <c r="HB988" s="11"/>
      <c r="HC988" s="11"/>
      <c r="HD988" s="11"/>
      <c r="HE988" s="11"/>
      <c r="HF988" s="11"/>
      <c r="HG988" s="11"/>
      <c r="HH988" s="11"/>
      <c r="HI988" s="11"/>
      <c r="HJ988" s="11"/>
      <c r="HK988" s="11"/>
      <c r="HL988" s="11"/>
      <c r="HM988" s="11"/>
      <c r="HN988" s="11"/>
      <c r="HO988" s="11"/>
      <c r="HP988" s="11"/>
      <c r="HQ988" s="11"/>
      <c r="HR988" s="11"/>
      <c r="HS988" s="11"/>
      <c r="HT988" s="11"/>
      <c r="HU988" s="11"/>
      <c r="HV988" s="11"/>
      <c r="HW988" s="11"/>
      <c r="HX988" s="11"/>
      <c r="HY988" s="11"/>
      <c r="HZ988" s="11"/>
      <c r="IA988" s="11"/>
      <c r="IB988" s="11"/>
      <c r="IC988" s="11"/>
      <c r="ID988" s="11"/>
      <c r="IE988" s="11"/>
      <c r="IF988" s="11"/>
      <c r="IG988" s="11"/>
      <c r="IH988" s="11"/>
      <c r="II988" s="11"/>
      <c r="IJ988" s="11"/>
      <c r="IK988" s="11"/>
    </row>
    <row r="989" spans="1:245" ht="15" customHeight="1" hidden="1">
      <c r="A989" s="6"/>
      <c r="B989" s="12" t="s">
        <v>1234</v>
      </c>
      <c r="C989" s="3">
        <v>380</v>
      </c>
      <c r="D989" s="11"/>
      <c r="E989" s="11"/>
      <c r="F989" s="11"/>
      <c r="G989" s="11"/>
      <c r="H989" s="11"/>
      <c r="I989" s="11"/>
      <c r="J989" s="11"/>
      <c r="K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  <c r="GX989" s="11"/>
      <c r="GY989" s="11"/>
      <c r="GZ989" s="11"/>
      <c r="HA989" s="11"/>
      <c r="HB989" s="11"/>
      <c r="HC989" s="11"/>
      <c r="HD989" s="11"/>
      <c r="HE989" s="11"/>
      <c r="HF989" s="11"/>
      <c r="HG989" s="11"/>
      <c r="HH989" s="11"/>
      <c r="HI989" s="11"/>
      <c r="HJ989" s="11"/>
      <c r="HK989" s="11"/>
      <c r="HL989" s="11"/>
      <c r="HM989" s="11"/>
      <c r="HN989" s="11"/>
      <c r="HO989" s="11"/>
      <c r="HP989" s="11"/>
      <c r="HQ989" s="11"/>
      <c r="HR989" s="11"/>
      <c r="HS989" s="11"/>
      <c r="HT989" s="11"/>
      <c r="HU989" s="11"/>
      <c r="HV989" s="11"/>
      <c r="HW989" s="11"/>
      <c r="HX989" s="11"/>
      <c r="HY989" s="11"/>
      <c r="HZ989" s="11"/>
      <c r="IA989" s="11"/>
      <c r="IB989" s="11"/>
      <c r="IC989" s="11"/>
      <c r="ID989" s="11"/>
      <c r="IE989" s="11"/>
      <c r="IF989" s="11"/>
      <c r="IG989" s="11"/>
      <c r="IH989" s="11"/>
      <c r="II989" s="11"/>
      <c r="IJ989" s="11"/>
      <c r="IK989" s="11"/>
    </row>
    <row r="990" spans="1:245" ht="15" customHeight="1" hidden="1">
      <c r="A990" s="6">
        <v>2</v>
      </c>
      <c r="B990" s="18" t="s">
        <v>364</v>
      </c>
      <c r="C990" s="3"/>
      <c r="D990" s="3">
        <v>26645</v>
      </c>
      <c r="E990" s="3"/>
      <c r="F990" s="3">
        <v>240</v>
      </c>
      <c r="G990" s="3">
        <v>76</v>
      </c>
      <c r="H990" s="3">
        <v>1966</v>
      </c>
      <c r="I990" s="3" t="s">
        <v>554</v>
      </c>
      <c r="J990" s="4">
        <v>2014</v>
      </c>
      <c r="K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  <c r="GX990" s="11"/>
      <c r="GY990" s="11"/>
      <c r="GZ990" s="11"/>
      <c r="HA990" s="11"/>
      <c r="HB990" s="11"/>
      <c r="HC990" s="11"/>
      <c r="HD990" s="11"/>
      <c r="HE990" s="11"/>
      <c r="HF990" s="11"/>
      <c r="HG990" s="11"/>
      <c r="HH990" s="11"/>
      <c r="HI990" s="11"/>
      <c r="HJ990" s="11"/>
      <c r="HK990" s="11"/>
      <c r="HL990" s="11"/>
      <c r="HM990" s="11"/>
      <c r="HN990" s="11"/>
      <c r="HO990" s="11"/>
      <c r="HP990" s="11"/>
      <c r="HQ990" s="11"/>
      <c r="HR990" s="11"/>
      <c r="HS990" s="11"/>
      <c r="HT990" s="11"/>
      <c r="HU990" s="11"/>
      <c r="HV990" s="11"/>
      <c r="HW990" s="11"/>
      <c r="HX990" s="11"/>
      <c r="HY990" s="11"/>
      <c r="HZ990" s="11"/>
      <c r="IA990" s="11"/>
      <c r="IB990" s="11"/>
      <c r="IC990" s="11"/>
      <c r="ID990" s="11"/>
      <c r="IE990" s="11"/>
      <c r="IF990" s="11"/>
      <c r="IG990" s="11"/>
      <c r="IH990" s="11"/>
      <c r="II990" s="11"/>
      <c r="IJ990" s="11"/>
      <c r="IK990" s="11"/>
    </row>
    <row r="991" spans="1:245" ht="15" customHeight="1" hidden="1">
      <c r="A991" s="6"/>
      <c r="B991" s="12" t="s">
        <v>1234</v>
      </c>
      <c r="C991" s="3">
        <v>620</v>
      </c>
      <c r="D991" s="11"/>
      <c r="E991" s="11"/>
      <c r="F991" s="11"/>
      <c r="G991" s="11"/>
      <c r="H991" s="11"/>
      <c r="I991" s="11"/>
      <c r="J991" s="11"/>
      <c r="K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  <c r="HA991" s="11"/>
      <c r="HB991" s="11"/>
      <c r="HC991" s="11"/>
      <c r="HD991" s="11"/>
      <c r="HE991" s="11"/>
      <c r="HF991" s="11"/>
      <c r="HG991" s="11"/>
      <c r="HH991" s="11"/>
      <c r="HI991" s="11"/>
      <c r="HJ991" s="11"/>
      <c r="HK991" s="11"/>
      <c r="HL991" s="11"/>
      <c r="HM991" s="11"/>
      <c r="HN991" s="11"/>
      <c r="HO991" s="11"/>
      <c r="HP991" s="11"/>
      <c r="HQ991" s="11"/>
      <c r="HR991" s="11"/>
      <c r="HS991" s="11"/>
      <c r="HT991" s="11"/>
      <c r="HU991" s="11"/>
      <c r="HV991" s="11"/>
      <c r="HW991" s="11"/>
      <c r="HX991" s="11"/>
      <c r="HY991" s="11"/>
      <c r="HZ991" s="11"/>
      <c r="IA991" s="11"/>
      <c r="IB991" s="11"/>
      <c r="IC991" s="11"/>
      <c r="ID991" s="11"/>
      <c r="IE991" s="11"/>
      <c r="IF991" s="11"/>
      <c r="IG991" s="11"/>
      <c r="IH991" s="11"/>
      <c r="II991" s="11"/>
      <c r="IJ991" s="11"/>
      <c r="IK991" s="11"/>
    </row>
    <row r="992" spans="1:245" ht="15" customHeight="1" hidden="1">
      <c r="A992" s="6">
        <v>3</v>
      </c>
      <c r="B992" s="12" t="s">
        <v>366</v>
      </c>
      <c r="C992" s="3"/>
      <c r="D992" s="3">
        <v>26645</v>
      </c>
      <c r="E992" s="3"/>
      <c r="F992" s="3">
        <v>196</v>
      </c>
      <c r="G992" s="3">
        <v>62</v>
      </c>
      <c r="H992" s="3">
        <v>1966</v>
      </c>
      <c r="I992" s="3" t="s">
        <v>554</v>
      </c>
      <c r="J992" s="4">
        <v>2014</v>
      </c>
      <c r="K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  <c r="GX992" s="11"/>
      <c r="GY992" s="11"/>
      <c r="GZ992" s="11"/>
      <c r="HA992" s="11"/>
      <c r="HB992" s="11"/>
      <c r="HC992" s="11"/>
      <c r="HD992" s="11"/>
      <c r="HE992" s="11"/>
      <c r="HF992" s="11"/>
      <c r="HG992" s="11"/>
      <c r="HH992" s="11"/>
      <c r="HI992" s="11"/>
      <c r="HJ992" s="11"/>
      <c r="HK992" s="11"/>
      <c r="HL992" s="11"/>
      <c r="HM992" s="11"/>
      <c r="HN992" s="11"/>
      <c r="HO992" s="11"/>
      <c r="HP992" s="11"/>
      <c r="HQ992" s="11"/>
      <c r="HR992" s="11"/>
      <c r="HS992" s="11"/>
      <c r="HT992" s="11"/>
      <c r="HU992" s="11"/>
      <c r="HV992" s="11"/>
      <c r="HW992" s="11"/>
      <c r="HX992" s="11"/>
      <c r="HY992" s="11"/>
      <c r="HZ992" s="11"/>
      <c r="IA992" s="11"/>
      <c r="IB992" s="11"/>
      <c r="IC992" s="11"/>
      <c r="ID992" s="11"/>
      <c r="IE992" s="11"/>
      <c r="IF992" s="11"/>
      <c r="IG992" s="11"/>
      <c r="IH992" s="11"/>
      <c r="II992" s="11"/>
      <c r="IJ992" s="11"/>
      <c r="IK992" s="11"/>
    </row>
    <row r="993" spans="1:245" ht="15" customHeight="1" hidden="1">
      <c r="A993" s="6"/>
      <c r="B993" s="12" t="s">
        <v>1243</v>
      </c>
      <c r="C993" s="3">
        <v>500</v>
      </c>
      <c r="D993" s="11"/>
      <c r="E993" s="11"/>
      <c r="F993" s="11"/>
      <c r="G993" s="11"/>
      <c r="H993" s="11"/>
      <c r="I993" s="11"/>
      <c r="J993" s="11"/>
      <c r="K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  <c r="GX993" s="11"/>
      <c r="GY993" s="11"/>
      <c r="GZ993" s="11"/>
      <c r="HA993" s="11"/>
      <c r="HB993" s="11"/>
      <c r="HC993" s="11"/>
      <c r="HD993" s="11"/>
      <c r="HE993" s="11"/>
      <c r="HF993" s="11"/>
      <c r="HG993" s="11"/>
      <c r="HH993" s="11"/>
      <c r="HI993" s="11"/>
      <c r="HJ993" s="11"/>
      <c r="HK993" s="11"/>
      <c r="HL993" s="11"/>
      <c r="HM993" s="11"/>
      <c r="HN993" s="11"/>
      <c r="HO993" s="11"/>
      <c r="HP993" s="11"/>
      <c r="HQ993" s="11"/>
      <c r="HR993" s="11"/>
      <c r="HS993" s="11"/>
      <c r="HT993" s="11"/>
      <c r="HU993" s="11"/>
      <c r="HV993" s="11"/>
      <c r="HW993" s="11"/>
      <c r="HX993" s="11"/>
      <c r="HY993" s="11"/>
      <c r="HZ993" s="11"/>
      <c r="IA993" s="11"/>
      <c r="IB993" s="11"/>
      <c r="IC993" s="11"/>
      <c r="ID993" s="11"/>
      <c r="IE993" s="11"/>
      <c r="IF993" s="11"/>
      <c r="IG993" s="11"/>
      <c r="IH993" s="11"/>
      <c r="II993" s="11"/>
      <c r="IJ993" s="11"/>
      <c r="IK993" s="11"/>
    </row>
    <row r="994" spans="1:245" ht="15" customHeight="1" hidden="1">
      <c r="A994" s="6">
        <v>4</v>
      </c>
      <c r="B994" s="12" t="s">
        <v>367</v>
      </c>
      <c r="C994" s="3"/>
      <c r="D994" s="3">
        <v>26645</v>
      </c>
      <c r="E994" s="3"/>
      <c r="F994" s="3">
        <v>38</v>
      </c>
      <c r="G994" s="3">
        <v>12</v>
      </c>
      <c r="H994" s="3">
        <v>1966</v>
      </c>
      <c r="I994" s="3" t="s">
        <v>331</v>
      </c>
      <c r="J994" s="4">
        <v>2006</v>
      </c>
      <c r="K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  <c r="GX994" s="11"/>
      <c r="GY994" s="11"/>
      <c r="GZ994" s="11"/>
      <c r="HA994" s="11"/>
      <c r="HB994" s="11"/>
      <c r="HC994" s="11"/>
      <c r="HD994" s="11"/>
      <c r="HE994" s="11"/>
      <c r="HF994" s="11"/>
      <c r="HG994" s="11"/>
      <c r="HH994" s="11"/>
      <c r="HI994" s="11"/>
      <c r="HJ994" s="11"/>
      <c r="HK994" s="11"/>
      <c r="HL994" s="11"/>
      <c r="HM994" s="11"/>
      <c r="HN994" s="11"/>
      <c r="HO994" s="11"/>
      <c r="HP994" s="11"/>
      <c r="HQ994" s="11"/>
      <c r="HR994" s="11"/>
      <c r="HS994" s="11"/>
      <c r="HT994" s="11"/>
      <c r="HU994" s="11"/>
      <c r="HV994" s="11"/>
      <c r="HW994" s="11"/>
      <c r="HX994" s="11"/>
      <c r="HY994" s="11"/>
      <c r="HZ994" s="11"/>
      <c r="IA994" s="11"/>
      <c r="IB994" s="11"/>
      <c r="IC994" s="11"/>
      <c r="ID994" s="11"/>
      <c r="IE994" s="11"/>
      <c r="IF994" s="11"/>
      <c r="IG994" s="11"/>
      <c r="IH994" s="11"/>
      <c r="II994" s="11"/>
      <c r="IJ994" s="11"/>
      <c r="IK994" s="11"/>
    </row>
    <row r="995" spans="1:245" ht="15" customHeight="1" hidden="1">
      <c r="A995" s="6"/>
      <c r="B995" s="12" t="s">
        <v>1241</v>
      </c>
      <c r="C995" s="3">
        <v>120</v>
      </c>
      <c r="D995" s="11"/>
      <c r="E995" s="11"/>
      <c r="F995" s="11"/>
      <c r="G995" s="11"/>
      <c r="H995" s="11"/>
      <c r="I995" s="11"/>
      <c r="J995" s="11"/>
      <c r="K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  <c r="GX995" s="11"/>
      <c r="GY995" s="11"/>
      <c r="GZ995" s="11"/>
      <c r="HA995" s="11"/>
      <c r="HB995" s="11"/>
      <c r="HC995" s="11"/>
      <c r="HD995" s="11"/>
      <c r="HE995" s="11"/>
      <c r="HF995" s="11"/>
      <c r="HG995" s="11"/>
      <c r="HH995" s="11"/>
      <c r="HI995" s="11"/>
      <c r="HJ995" s="11"/>
      <c r="HK995" s="11"/>
      <c r="HL995" s="11"/>
      <c r="HM995" s="11"/>
      <c r="HN995" s="11"/>
      <c r="HO995" s="11"/>
      <c r="HP995" s="11"/>
      <c r="HQ995" s="11"/>
      <c r="HR995" s="11"/>
      <c r="HS995" s="11"/>
      <c r="HT995" s="11"/>
      <c r="HU995" s="11"/>
      <c r="HV995" s="11"/>
      <c r="HW995" s="11"/>
      <c r="HX995" s="11"/>
      <c r="HY995" s="11"/>
      <c r="HZ995" s="11"/>
      <c r="IA995" s="11"/>
      <c r="IB995" s="11"/>
      <c r="IC995" s="11"/>
      <c r="ID995" s="11"/>
      <c r="IE995" s="11"/>
      <c r="IF995" s="11"/>
      <c r="IG995" s="11"/>
      <c r="IH995" s="11"/>
      <c r="II995" s="11"/>
      <c r="IJ995" s="11"/>
      <c r="IK995" s="11"/>
    </row>
    <row r="996" spans="1:245" ht="15" customHeight="1" hidden="1">
      <c r="A996" s="6">
        <v>5</v>
      </c>
      <c r="B996" s="12" t="s">
        <v>368</v>
      </c>
      <c r="C996" s="3"/>
      <c r="D996" s="3">
        <v>26645</v>
      </c>
      <c r="E996" s="3"/>
      <c r="F996" s="3">
        <v>153</v>
      </c>
      <c r="G996" s="3">
        <v>48</v>
      </c>
      <c r="H996" s="3">
        <v>1966</v>
      </c>
      <c r="I996" s="3" t="s">
        <v>554</v>
      </c>
      <c r="J996" s="4">
        <v>2014</v>
      </c>
      <c r="K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  <c r="GX996" s="11"/>
      <c r="GY996" s="11"/>
      <c r="GZ996" s="11"/>
      <c r="HA996" s="11"/>
      <c r="HB996" s="11"/>
      <c r="HC996" s="11"/>
      <c r="HD996" s="11"/>
      <c r="HE996" s="11"/>
      <c r="HF996" s="11"/>
      <c r="HG996" s="11"/>
      <c r="HH996" s="11"/>
      <c r="HI996" s="11"/>
      <c r="HJ996" s="11"/>
      <c r="HK996" s="11"/>
      <c r="HL996" s="11"/>
      <c r="HM996" s="11"/>
      <c r="HN996" s="11"/>
      <c r="HO996" s="11"/>
      <c r="HP996" s="11"/>
      <c r="HQ996" s="11"/>
      <c r="HR996" s="11"/>
      <c r="HS996" s="11"/>
      <c r="HT996" s="11"/>
      <c r="HU996" s="11"/>
      <c r="HV996" s="11"/>
      <c r="HW996" s="11"/>
      <c r="HX996" s="11"/>
      <c r="HY996" s="11"/>
      <c r="HZ996" s="11"/>
      <c r="IA996" s="11"/>
      <c r="IB996" s="11"/>
      <c r="IC996" s="11"/>
      <c r="ID996" s="11"/>
      <c r="IE996" s="11"/>
      <c r="IF996" s="11"/>
      <c r="IG996" s="11"/>
      <c r="IH996" s="11"/>
      <c r="II996" s="11"/>
      <c r="IJ996" s="11"/>
      <c r="IK996" s="11"/>
    </row>
    <row r="997" spans="1:245" ht="15" customHeight="1" hidden="1">
      <c r="A997" s="6"/>
      <c r="B997" s="12" t="s">
        <v>1234</v>
      </c>
      <c r="C997" s="3">
        <v>380</v>
      </c>
      <c r="D997" s="11"/>
      <c r="E997" s="11"/>
      <c r="F997" s="11"/>
      <c r="G997" s="11"/>
      <c r="H997" s="11"/>
      <c r="I997" s="11"/>
      <c r="J997" s="11"/>
      <c r="K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  <c r="GX997" s="11"/>
      <c r="GY997" s="11"/>
      <c r="GZ997" s="11"/>
      <c r="HA997" s="11"/>
      <c r="HB997" s="11"/>
      <c r="HC997" s="11"/>
      <c r="HD997" s="11"/>
      <c r="HE997" s="11"/>
      <c r="HF997" s="11"/>
      <c r="HG997" s="11"/>
      <c r="HH997" s="11"/>
      <c r="HI997" s="11"/>
      <c r="HJ997" s="11"/>
      <c r="HK997" s="11"/>
      <c r="HL997" s="11"/>
      <c r="HM997" s="11"/>
      <c r="HN997" s="11"/>
      <c r="HO997" s="11"/>
      <c r="HP997" s="11"/>
      <c r="HQ997" s="11"/>
      <c r="HR997" s="11"/>
      <c r="HS997" s="11"/>
      <c r="HT997" s="11"/>
      <c r="HU997" s="11"/>
      <c r="HV997" s="11"/>
      <c r="HW997" s="11"/>
      <c r="HX997" s="11"/>
      <c r="HY997" s="11"/>
      <c r="HZ997" s="11"/>
      <c r="IA997" s="11"/>
      <c r="IB997" s="11"/>
      <c r="IC997" s="11"/>
      <c r="ID997" s="11"/>
      <c r="IE997" s="11"/>
      <c r="IF997" s="11"/>
      <c r="IG997" s="11"/>
      <c r="IH997" s="11"/>
      <c r="II997" s="11"/>
      <c r="IJ997" s="11"/>
      <c r="IK997" s="11"/>
    </row>
    <row r="998" spans="1:245" ht="30.75" customHeight="1" hidden="1">
      <c r="A998" s="6">
        <v>6</v>
      </c>
      <c r="B998" s="12" t="s">
        <v>1394</v>
      </c>
      <c r="C998" s="3"/>
      <c r="D998" s="3">
        <v>26645</v>
      </c>
      <c r="E998" s="3"/>
      <c r="F998" s="3">
        <v>25</v>
      </c>
      <c r="G998" s="3">
        <v>7</v>
      </c>
      <c r="H998" s="3">
        <v>1966</v>
      </c>
      <c r="I998" s="3" t="s">
        <v>554</v>
      </c>
      <c r="J998" s="4">
        <v>2014</v>
      </c>
      <c r="K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  <c r="GX998" s="11"/>
      <c r="GY998" s="11"/>
      <c r="GZ998" s="11"/>
      <c r="HA998" s="11"/>
      <c r="HB998" s="11"/>
      <c r="HC998" s="11"/>
      <c r="HD998" s="11"/>
      <c r="HE998" s="11"/>
      <c r="HF998" s="11"/>
      <c r="HG998" s="11"/>
      <c r="HH998" s="11"/>
      <c r="HI998" s="11"/>
      <c r="HJ998" s="11"/>
      <c r="HK998" s="11"/>
      <c r="HL998" s="11"/>
      <c r="HM998" s="11"/>
      <c r="HN998" s="11"/>
      <c r="HO998" s="11"/>
      <c r="HP998" s="11"/>
      <c r="HQ998" s="11"/>
      <c r="HR998" s="11"/>
      <c r="HS998" s="11"/>
      <c r="HT998" s="11"/>
      <c r="HU998" s="11"/>
      <c r="HV998" s="11"/>
      <c r="HW998" s="11"/>
      <c r="HX998" s="11"/>
      <c r="HY998" s="11"/>
      <c r="HZ998" s="11"/>
      <c r="IA998" s="11"/>
      <c r="IB998" s="11"/>
      <c r="IC998" s="11"/>
      <c r="ID998" s="11"/>
      <c r="IE998" s="11"/>
      <c r="IF998" s="11"/>
      <c r="IG998" s="11"/>
      <c r="IH998" s="11"/>
      <c r="II998" s="11"/>
      <c r="IJ998" s="11"/>
      <c r="IK998" s="11"/>
    </row>
    <row r="999" spans="1:245" ht="15" customHeight="1" hidden="1">
      <c r="A999" s="6"/>
      <c r="B999" s="12" t="s">
        <v>1241</v>
      </c>
      <c r="C999" s="3">
        <v>50</v>
      </c>
      <c r="D999" s="3"/>
      <c r="E999" s="3"/>
      <c r="F999" s="3"/>
      <c r="G999" s="3"/>
      <c r="H999" s="3"/>
      <c r="I999" s="3"/>
      <c r="J999" s="3"/>
      <c r="K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  <c r="GX999" s="11"/>
      <c r="GY999" s="11"/>
      <c r="GZ999" s="11"/>
      <c r="HA999" s="11"/>
      <c r="HB999" s="11"/>
      <c r="HC999" s="11"/>
      <c r="HD999" s="11"/>
      <c r="HE999" s="11"/>
      <c r="HF999" s="11"/>
      <c r="HG999" s="11"/>
      <c r="HH999" s="11"/>
      <c r="HI999" s="11"/>
      <c r="HJ999" s="11"/>
      <c r="HK999" s="11"/>
      <c r="HL999" s="11"/>
      <c r="HM999" s="11"/>
      <c r="HN999" s="11"/>
      <c r="HO999" s="11"/>
      <c r="HP999" s="11"/>
      <c r="HQ999" s="11"/>
      <c r="HR999" s="11"/>
      <c r="HS999" s="11"/>
      <c r="HT999" s="11"/>
      <c r="HU999" s="11"/>
      <c r="HV999" s="11"/>
      <c r="HW999" s="11"/>
      <c r="HX999" s="11"/>
      <c r="HY999" s="11"/>
      <c r="HZ999" s="11"/>
      <c r="IA999" s="11"/>
      <c r="IB999" s="11"/>
      <c r="IC999" s="11"/>
      <c r="ID999" s="11"/>
      <c r="IE999" s="11"/>
      <c r="IF999" s="11"/>
      <c r="IG999" s="11"/>
      <c r="IH999" s="11"/>
      <c r="II999" s="11"/>
      <c r="IJ999" s="11"/>
      <c r="IK999" s="11"/>
    </row>
    <row r="1000" spans="1:245" ht="15" customHeight="1" hidden="1">
      <c r="A1000" s="6">
        <v>7</v>
      </c>
      <c r="B1000" s="12" t="s">
        <v>369</v>
      </c>
      <c r="C1000" s="3"/>
      <c r="D1000" s="3">
        <v>26645</v>
      </c>
      <c r="E1000" s="3"/>
      <c r="F1000" s="3">
        <v>87</v>
      </c>
      <c r="G1000" s="3">
        <v>27</v>
      </c>
      <c r="H1000" s="3">
        <v>1966</v>
      </c>
      <c r="I1000" s="3" t="s">
        <v>554</v>
      </c>
      <c r="J1000" s="4">
        <v>2014</v>
      </c>
      <c r="K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  <c r="HA1000" s="11"/>
      <c r="HB1000" s="11"/>
      <c r="HC1000" s="11"/>
      <c r="HD1000" s="11"/>
      <c r="HE1000" s="11"/>
      <c r="HF1000" s="11"/>
      <c r="HG1000" s="11"/>
      <c r="HH1000" s="11"/>
      <c r="HI1000" s="11"/>
      <c r="HJ1000" s="11"/>
      <c r="HK1000" s="11"/>
      <c r="HL1000" s="11"/>
      <c r="HM1000" s="11"/>
      <c r="HN1000" s="11"/>
      <c r="HO1000" s="11"/>
      <c r="HP1000" s="11"/>
      <c r="HQ1000" s="11"/>
      <c r="HR1000" s="11"/>
      <c r="HS1000" s="11"/>
      <c r="HT1000" s="11"/>
      <c r="HU1000" s="11"/>
      <c r="HV1000" s="11"/>
      <c r="HW1000" s="11"/>
      <c r="HX1000" s="11"/>
      <c r="HY1000" s="11"/>
      <c r="HZ1000" s="11"/>
      <c r="IA1000" s="11"/>
      <c r="IB1000" s="11"/>
      <c r="IC1000" s="11"/>
      <c r="ID1000" s="11"/>
      <c r="IE1000" s="11"/>
      <c r="IF1000" s="11"/>
      <c r="IG1000" s="11"/>
      <c r="IH1000" s="11"/>
      <c r="II1000" s="11"/>
      <c r="IJ1000" s="11"/>
      <c r="IK1000" s="11"/>
    </row>
    <row r="1001" spans="1:245" ht="15" customHeight="1" hidden="1">
      <c r="A1001" s="6"/>
      <c r="B1001" s="12" t="s">
        <v>1242</v>
      </c>
      <c r="C1001" s="3">
        <v>200</v>
      </c>
      <c r="D1001" s="3"/>
      <c r="E1001" s="3"/>
      <c r="F1001" s="3"/>
      <c r="G1001" s="3"/>
      <c r="H1001" s="3"/>
      <c r="I1001" s="3"/>
      <c r="J1001" s="3"/>
      <c r="K1001" s="3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  <c r="HI1001" s="11"/>
      <c r="HJ1001" s="11"/>
      <c r="HK1001" s="11"/>
      <c r="HL1001" s="11"/>
      <c r="HM1001" s="11"/>
      <c r="HN1001" s="11"/>
      <c r="HO1001" s="11"/>
      <c r="HP1001" s="11"/>
      <c r="HQ1001" s="11"/>
      <c r="HR1001" s="11"/>
      <c r="HS1001" s="11"/>
      <c r="HT1001" s="11"/>
      <c r="HU1001" s="11"/>
      <c r="HV1001" s="11"/>
      <c r="HW1001" s="11"/>
      <c r="HX1001" s="11"/>
      <c r="HY1001" s="11"/>
      <c r="HZ1001" s="11"/>
      <c r="IA1001" s="11"/>
      <c r="IB1001" s="11"/>
      <c r="IC1001" s="11"/>
      <c r="ID1001" s="11"/>
      <c r="IE1001" s="11"/>
      <c r="IF1001" s="11"/>
      <c r="IG1001" s="11"/>
      <c r="IH1001" s="11"/>
      <c r="II1001" s="11"/>
      <c r="IJ1001" s="11"/>
      <c r="IK1001" s="11"/>
    </row>
    <row r="1002" spans="1:245" ht="27.75" hidden="1">
      <c r="A1002" s="6">
        <v>8</v>
      </c>
      <c r="B1002" s="12" t="s">
        <v>1395</v>
      </c>
      <c r="C1002" s="3"/>
      <c r="D1002" s="3">
        <v>26645</v>
      </c>
      <c r="E1002" s="3"/>
      <c r="F1002" s="3">
        <v>29</v>
      </c>
      <c r="G1002" s="3">
        <v>9</v>
      </c>
      <c r="H1002" s="3">
        <v>1966</v>
      </c>
      <c r="I1002" s="3" t="s">
        <v>331</v>
      </c>
      <c r="J1002" s="4">
        <v>2004</v>
      </c>
      <c r="K1002" s="5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  <c r="GX1002" s="11"/>
      <c r="GY1002" s="11"/>
      <c r="GZ1002" s="11"/>
      <c r="HA1002" s="11"/>
      <c r="HB1002" s="11"/>
      <c r="HC1002" s="11"/>
      <c r="HD1002" s="11"/>
      <c r="HE1002" s="11"/>
      <c r="HF1002" s="11"/>
      <c r="HG1002" s="11"/>
      <c r="HH1002" s="11"/>
      <c r="HI1002" s="11"/>
      <c r="HJ1002" s="11"/>
      <c r="HK1002" s="11"/>
      <c r="HL1002" s="11"/>
      <c r="HM1002" s="11"/>
      <c r="HN1002" s="11"/>
      <c r="HO1002" s="11"/>
      <c r="HP1002" s="11"/>
      <c r="HQ1002" s="11"/>
      <c r="HR1002" s="11"/>
      <c r="HS1002" s="11"/>
      <c r="HT1002" s="11"/>
      <c r="HU1002" s="11"/>
      <c r="HV1002" s="11"/>
      <c r="HW1002" s="11"/>
      <c r="HX1002" s="11"/>
      <c r="HY1002" s="11"/>
      <c r="HZ1002" s="11"/>
      <c r="IA1002" s="11"/>
      <c r="IB1002" s="11"/>
      <c r="IC1002" s="11"/>
      <c r="ID1002" s="11"/>
      <c r="IE1002" s="11"/>
      <c r="IF1002" s="11"/>
      <c r="IG1002" s="11"/>
      <c r="IH1002" s="11"/>
      <c r="II1002" s="11"/>
      <c r="IJ1002" s="11"/>
      <c r="IK1002" s="11"/>
    </row>
    <row r="1003" spans="1:245" ht="15" customHeight="1" hidden="1">
      <c r="A1003" s="6"/>
      <c r="B1003" s="12" t="s">
        <v>1266</v>
      </c>
      <c r="C1003" s="3">
        <v>80</v>
      </c>
      <c r="D1003" s="3"/>
      <c r="E1003" s="3"/>
      <c r="F1003" s="3"/>
      <c r="G1003" s="3"/>
      <c r="H1003" s="3"/>
      <c r="I1003" s="3"/>
      <c r="J1003" s="4"/>
      <c r="K1003" s="5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  <c r="GX1003" s="11"/>
      <c r="GY1003" s="11"/>
      <c r="GZ1003" s="11"/>
      <c r="HA1003" s="11"/>
      <c r="HB1003" s="11"/>
      <c r="HC1003" s="11"/>
      <c r="HD1003" s="11"/>
      <c r="HE1003" s="11"/>
      <c r="HF1003" s="11"/>
      <c r="HG1003" s="11"/>
      <c r="HH1003" s="11"/>
      <c r="HI1003" s="11"/>
      <c r="HJ1003" s="11"/>
      <c r="HK1003" s="11"/>
      <c r="HL1003" s="11"/>
      <c r="HM1003" s="11"/>
      <c r="HN1003" s="11"/>
      <c r="HO1003" s="11"/>
      <c r="HP1003" s="11"/>
      <c r="HQ1003" s="11"/>
      <c r="HR1003" s="11"/>
      <c r="HS1003" s="11"/>
      <c r="HT1003" s="11"/>
      <c r="HU1003" s="11"/>
      <c r="HV1003" s="11"/>
      <c r="HW1003" s="11"/>
      <c r="HX1003" s="11"/>
      <c r="HY1003" s="11"/>
      <c r="HZ1003" s="11"/>
      <c r="IA1003" s="11"/>
      <c r="IB1003" s="11"/>
      <c r="IC1003" s="11"/>
      <c r="ID1003" s="11"/>
      <c r="IE1003" s="11"/>
      <c r="IF1003" s="11"/>
      <c r="IG1003" s="11"/>
      <c r="IH1003" s="11"/>
      <c r="II1003" s="11"/>
      <c r="IJ1003" s="11"/>
      <c r="IK1003" s="11"/>
    </row>
    <row r="1004" spans="1:245" ht="15.75" customHeight="1" hidden="1">
      <c r="A1004" s="6">
        <v>9</v>
      </c>
      <c r="B1004" s="12" t="s">
        <v>1396</v>
      </c>
      <c r="C1004" s="3"/>
      <c r="D1004" s="3">
        <v>26645</v>
      </c>
      <c r="E1004" s="3"/>
      <c r="F1004" s="3">
        <v>25</v>
      </c>
      <c r="G1004" s="3">
        <v>8</v>
      </c>
      <c r="H1004" s="3">
        <v>1964</v>
      </c>
      <c r="I1004" s="3" t="s">
        <v>331</v>
      </c>
      <c r="J1004" s="4">
        <v>2004</v>
      </c>
      <c r="K1004" s="5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  <c r="GX1004" s="11"/>
      <c r="GY1004" s="11"/>
      <c r="GZ1004" s="11"/>
      <c r="HA1004" s="11"/>
      <c r="HB1004" s="11"/>
      <c r="HC1004" s="11"/>
      <c r="HD1004" s="11"/>
      <c r="HE1004" s="11"/>
      <c r="HF1004" s="11"/>
      <c r="HG1004" s="11"/>
      <c r="HH1004" s="11"/>
      <c r="HI1004" s="11"/>
      <c r="HJ1004" s="11"/>
      <c r="HK1004" s="11"/>
      <c r="HL1004" s="11"/>
      <c r="HM1004" s="11"/>
      <c r="HN1004" s="11"/>
      <c r="HO1004" s="11"/>
      <c r="HP1004" s="11"/>
      <c r="HQ1004" s="11"/>
      <c r="HR1004" s="11"/>
      <c r="HS1004" s="11"/>
      <c r="HT1004" s="11"/>
      <c r="HU1004" s="11"/>
      <c r="HV1004" s="11"/>
      <c r="HW1004" s="11"/>
      <c r="HX1004" s="11"/>
      <c r="HY1004" s="11"/>
      <c r="HZ1004" s="11"/>
      <c r="IA1004" s="11"/>
      <c r="IB1004" s="11"/>
      <c r="IC1004" s="11"/>
      <c r="ID1004" s="11"/>
      <c r="IE1004" s="11"/>
      <c r="IF1004" s="11"/>
      <c r="IG1004" s="11"/>
      <c r="IH1004" s="11"/>
      <c r="II1004" s="11"/>
      <c r="IJ1004" s="11"/>
      <c r="IK1004" s="11"/>
    </row>
    <row r="1005" spans="1:245" ht="15" customHeight="1" hidden="1">
      <c r="A1005" s="6"/>
      <c r="B1005" s="12" t="s">
        <v>1241</v>
      </c>
      <c r="C1005" s="3">
        <v>80</v>
      </c>
      <c r="D1005" s="3"/>
      <c r="E1005" s="3"/>
      <c r="F1005" s="3"/>
      <c r="G1005" s="3"/>
      <c r="H1005" s="3"/>
      <c r="I1005" s="3"/>
      <c r="J1005" s="4"/>
      <c r="K1005" s="5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  <c r="HA1005" s="11"/>
      <c r="HB1005" s="11"/>
      <c r="HC1005" s="11"/>
      <c r="HD1005" s="11"/>
      <c r="HE1005" s="11"/>
      <c r="HF1005" s="11"/>
      <c r="HG1005" s="11"/>
      <c r="HH1005" s="11"/>
      <c r="HI1005" s="11"/>
      <c r="HJ1005" s="11"/>
      <c r="HK1005" s="11"/>
      <c r="HL1005" s="11"/>
      <c r="HM1005" s="11"/>
      <c r="HN1005" s="11"/>
      <c r="HO1005" s="11"/>
      <c r="HP1005" s="11"/>
      <c r="HQ1005" s="11"/>
      <c r="HR1005" s="11"/>
      <c r="HS1005" s="11"/>
      <c r="HT1005" s="11"/>
      <c r="HU1005" s="11"/>
      <c r="HV1005" s="11"/>
      <c r="HW1005" s="11"/>
      <c r="HX1005" s="11"/>
      <c r="HY1005" s="11"/>
      <c r="HZ1005" s="11"/>
      <c r="IA1005" s="11"/>
      <c r="IB1005" s="11"/>
      <c r="IC1005" s="11"/>
      <c r="ID1005" s="11"/>
      <c r="IE1005" s="11"/>
      <c r="IF1005" s="11"/>
      <c r="IG1005" s="11"/>
      <c r="IH1005" s="11"/>
      <c r="II1005" s="11"/>
      <c r="IJ1005" s="11"/>
      <c r="IK1005" s="11"/>
    </row>
    <row r="1006" spans="1:245" ht="15" customHeight="1">
      <c r="A1006" s="6">
        <v>10</v>
      </c>
      <c r="B1006" s="18" t="s">
        <v>370</v>
      </c>
      <c r="C1006" s="3"/>
      <c r="D1006" s="3">
        <v>26645</v>
      </c>
      <c r="E1006" s="3"/>
      <c r="F1006" s="3">
        <v>152</v>
      </c>
      <c r="G1006" s="3">
        <v>45</v>
      </c>
      <c r="H1006" s="3">
        <v>1966</v>
      </c>
      <c r="I1006" s="3" t="s">
        <v>554</v>
      </c>
      <c r="J1006" s="4">
        <v>2014</v>
      </c>
      <c r="K1006" s="5" t="s">
        <v>614</v>
      </c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  <c r="GX1006" s="11"/>
      <c r="GY1006" s="11"/>
      <c r="GZ1006" s="11"/>
      <c r="HA1006" s="11"/>
      <c r="HB1006" s="11"/>
      <c r="HC1006" s="11"/>
      <c r="HD1006" s="11"/>
      <c r="HE1006" s="11"/>
      <c r="HF1006" s="11"/>
      <c r="HG1006" s="11"/>
      <c r="HH1006" s="11"/>
      <c r="HI1006" s="11"/>
      <c r="HJ1006" s="11"/>
      <c r="HK1006" s="11"/>
      <c r="HL1006" s="11"/>
      <c r="HM1006" s="11"/>
      <c r="HN1006" s="11"/>
      <c r="HO1006" s="11"/>
      <c r="HP1006" s="11"/>
      <c r="HQ1006" s="11"/>
      <c r="HR1006" s="11"/>
      <c r="HS1006" s="11"/>
      <c r="HT1006" s="11"/>
      <c r="HU1006" s="11"/>
      <c r="HV1006" s="11"/>
      <c r="HW1006" s="11"/>
      <c r="HX1006" s="11"/>
      <c r="HY1006" s="11"/>
      <c r="HZ1006" s="11"/>
      <c r="IA1006" s="11"/>
      <c r="IB1006" s="11"/>
      <c r="IC1006" s="11"/>
      <c r="ID1006" s="11"/>
      <c r="IE1006" s="11"/>
      <c r="IF1006" s="11"/>
      <c r="IG1006" s="11"/>
      <c r="IH1006" s="11"/>
      <c r="II1006" s="11"/>
      <c r="IJ1006" s="11"/>
      <c r="IK1006" s="11"/>
    </row>
    <row r="1007" spans="1:245" ht="15" customHeight="1">
      <c r="A1007" s="6"/>
      <c r="B1007" s="12" t="s">
        <v>1234</v>
      </c>
      <c r="C1007" s="3">
        <v>380</v>
      </c>
      <c r="D1007" s="3"/>
      <c r="E1007" s="3"/>
      <c r="F1007" s="3"/>
      <c r="G1007" s="3"/>
      <c r="H1007" s="3"/>
      <c r="I1007" s="3"/>
      <c r="J1007" s="4"/>
      <c r="K1007" s="5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  <c r="GX1007" s="11"/>
      <c r="GY1007" s="11"/>
      <c r="GZ1007" s="11"/>
      <c r="HA1007" s="11"/>
      <c r="HB1007" s="11"/>
      <c r="HC1007" s="11"/>
      <c r="HD1007" s="11"/>
      <c r="HE1007" s="11"/>
      <c r="HF1007" s="11"/>
      <c r="HG1007" s="11"/>
      <c r="HH1007" s="11"/>
      <c r="HI1007" s="11"/>
      <c r="HJ1007" s="11"/>
      <c r="HK1007" s="11"/>
      <c r="HL1007" s="11"/>
      <c r="HM1007" s="11"/>
      <c r="HN1007" s="11"/>
      <c r="HO1007" s="11"/>
      <c r="HP1007" s="11"/>
      <c r="HQ1007" s="11"/>
      <c r="HR1007" s="11"/>
      <c r="HS1007" s="11"/>
      <c r="HT1007" s="11"/>
      <c r="HU1007" s="11"/>
      <c r="HV1007" s="11"/>
      <c r="HW1007" s="11"/>
      <c r="HX1007" s="11"/>
      <c r="HY1007" s="11"/>
      <c r="HZ1007" s="11"/>
      <c r="IA1007" s="11"/>
      <c r="IB1007" s="11"/>
      <c r="IC1007" s="11"/>
      <c r="ID1007" s="11"/>
      <c r="IE1007" s="11"/>
      <c r="IF1007" s="11"/>
      <c r="IG1007" s="11"/>
      <c r="IH1007" s="11"/>
      <c r="II1007" s="11"/>
      <c r="IJ1007" s="11"/>
      <c r="IK1007" s="11"/>
    </row>
    <row r="1008" spans="1:245" ht="15" customHeight="1" hidden="1">
      <c r="A1008" s="6">
        <v>11</v>
      </c>
      <c r="B1008" s="18" t="s">
        <v>371</v>
      </c>
      <c r="C1008" s="3"/>
      <c r="D1008" s="3">
        <v>26645</v>
      </c>
      <c r="E1008" s="3"/>
      <c r="F1008" s="3">
        <v>87</v>
      </c>
      <c r="G1008" s="3">
        <v>27</v>
      </c>
      <c r="H1008" s="3">
        <v>1966</v>
      </c>
      <c r="I1008" s="3" t="s">
        <v>554</v>
      </c>
      <c r="J1008" s="4">
        <v>2014</v>
      </c>
      <c r="K1008" s="5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  <c r="HA1008" s="11"/>
      <c r="HB1008" s="11"/>
      <c r="HC1008" s="11"/>
      <c r="HD1008" s="11"/>
      <c r="HE1008" s="11"/>
      <c r="HF1008" s="11"/>
      <c r="HG1008" s="11"/>
      <c r="HH1008" s="11"/>
      <c r="HI1008" s="11"/>
      <c r="HJ1008" s="11"/>
      <c r="HK1008" s="11"/>
      <c r="HL1008" s="11"/>
      <c r="HM1008" s="11"/>
      <c r="HN1008" s="11"/>
      <c r="HO1008" s="11"/>
      <c r="HP1008" s="11"/>
      <c r="HQ1008" s="11"/>
      <c r="HR1008" s="11"/>
      <c r="HS1008" s="11"/>
      <c r="HT1008" s="11"/>
      <c r="HU1008" s="11"/>
      <c r="HV1008" s="11"/>
      <c r="HW1008" s="11"/>
      <c r="HX1008" s="11"/>
      <c r="HY1008" s="11"/>
      <c r="HZ1008" s="11"/>
      <c r="IA1008" s="11"/>
      <c r="IB1008" s="11"/>
      <c r="IC1008" s="11"/>
      <c r="ID1008" s="11"/>
      <c r="IE1008" s="11"/>
      <c r="IF1008" s="11"/>
      <c r="IG1008" s="11"/>
      <c r="IH1008" s="11"/>
      <c r="II1008" s="11"/>
      <c r="IJ1008" s="11"/>
      <c r="IK1008" s="11"/>
    </row>
    <row r="1009" spans="1:245" ht="15" customHeight="1" hidden="1">
      <c r="A1009" s="6"/>
      <c r="B1009" s="12" t="s">
        <v>1242</v>
      </c>
      <c r="C1009" s="3">
        <v>200</v>
      </c>
      <c r="D1009" s="3"/>
      <c r="E1009" s="3"/>
      <c r="F1009" s="3"/>
      <c r="G1009" s="3"/>
      <c r="H1009" s="3"/>
      <c r="I1009" s="3"/>
      <c r="J1009" s="4"/>
      <c r="K1009" s="5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  <c r="GX1009" s="11"/>
      <c r="GY1009" s="11"/>
      <c r="GZ1009" s="11"/>
      <c r="HA1009" s="11"/>
      <c r="HB1009" s="11"/>
      <c r="HC1009" s="11"/>
      <c r="HD1009" s="11"/>
      <c r="HE1009" s="11"/>
      <c r="HF1009" s="11"/>
      <c r="HG1009" s="11"/>
      <c r="HH1009" s="11"/>
      <c r="HI1009" s="11"/>
      <c r="HJ1009" s="11"/>
      <c r="HK1009" s="11"/>
      <c r="HL1009" s="11"/>
      <c r="HM1009" s="11"/>
      <c r="HN1009" s="11"/>
      <c r="HO1009" s="11"/>
      <c r="HP1009" s="11"/>
      <c r="HQ1009" s="11"/>
      <c r="HR1009" s="11"/>
      <c r="HS1009" s="11"/>
      <c r="HT1009" s="11"/>
      <c r="HU1009" s="11"/>
      <c r="HV1009" s="11"/>
      <c r="HW1009" s="11"/>
      <c r="HX1009" s="11"/>
      <c r="HY1009" s="11"/>
      <c r="HZ1009" s="11"/>
      <c r="IA1009" s="11"/>
      <c r="IB1009" s="11"/>
      <c r="IC1009" s="11"/>
      <c r="ID1009" s="11"/>
      <c r="IE1009" s="11"/>
      <c r="IF1009" s="11"/>
      <c r="IG1009" s="11"/>
      <c r="IH1009" s="11"/>
      <c r="II1009" s="11"/>
      <c r="IJ1009" s="11"/>
      <c r="IK1009" s="11"/>
    </row>
    <row r="1010" spans="1:245" ht="30" customHeight="1" hidden="1">
      <c r="A1010" s="6">
        <v>12</v>
      </c>
      <c r="B1010" s="12" t="s">
        <v>1397</v>
      </c>
      <c r="C1010" s="3"/>
      <c r="D1010" s="3">
        <v>26645</v>
      </c>
      <c r="E1010" s="3"/>
      <c r="F1010" s="3">
        <v>25</v>
      </c>
      <c r="G1010" s="3">
        <v>8</v>
      </c>
      <c r="H1010" s="3">
        <v>1966</v>
      </c>
      <c r="I1010" s="3" t="s">
        <v>331</v>
      </c>
      <c r="J1010" s="4">
        <v>2006</v>
      </c>
      <c r="K1010" s="5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  <c r="EF1010" s="11"/>
      <c r="EG1010" s="11"/>
      <c r="EH1010" s="11"/>
      <c r="EI1010" s="11"/>
      <c r="EJ1010" s="11"/>
      <c r="EK1010" s="11"/>
      <c r="EL1010" s="11"/>
      <c r="EM1010" s="11"/>
      <c r="EN1010" s="11"/>
      <c r="EO1010" s="11"/>
      <c r="EP1010" s="11"/>
      <c r="EQ1010" s="11"/>
      <c r="ER1010" s="11"/>
      <c r="ES1010" s="11"/>
      <c r="ET1010" s="11"/>
      <c r="EU1010" s="11"/>
      <c r="EV1010" s="11"/>
      <c r="EW1010" s="11"/>
      <c r="EX1010" s="11"/>
      <c r="EY1010" s="11"/>
      <c r="EZ1010" s="11"/>
      <c r="FA1010" s="11"/>
      <c r="FB1010" s="11"/>
      <c r="FC1010" s="11"/>
      <c r="FD1010" s="11"/>
      <c r="FE1010" s="11"/>
      <c r="FF1010" s="11"/>
      <c r="FG1010" s="11"/>
      <c r="FH1010" s="11"/>
      <c r="FI1010" s="11"/>
      <c r="FJ1010" s="11"/>
      <c r="FK1010" s="11"/>
      <c r="FL1010" s="11"/>
      <c r="FM1010" s="11"/>
      <c r="FN1010" s="11"/>
      <c r="FO1010" s="11"/>
      <c r="FP1010" s="11"/>
      <c r="FQ1010" s="11"/>
      <c r="FR1010" s="11"/>
      <c r="FS1010" s="11"/>
      <c r="FT1010" s="11"/>
      <c r="FU1010" s="11"/>
      <c r="FV1010" s="11"/>
      <c r="FW1010" s="11"/>
      <c r="FX1010" s="11"/>
      <c r="FY1010" s="11"/>
      <c r="FZ1010" s="11"/>
      <c r="GA1010" s="11"/>
      <c r="GB1010" s="11"/>
      <c r="GC1010" s="11"/>
      <c r="GD1010" s="11"/>
      <c r="GE1010" s="11"/>
      <c r="GF1010" s="11"/>
      <c r="GG1010" s="11"/>
      <c r="GH1010" s="11"/>
      <c r="GI1010" s="11"/>
      <c r="GJ1010" s="11"/>
      <c r="GK1010" s="11"/>
      <c r="GL1010" s="11"/>
      <c r="GM1010" s="11"/>
      <c r="GN1010" s="11"/>
      <c r="GO1010" s="11"/>
      <c r="GP1010" s="11"/>
      <c r="GQ1010" s="11"/>
      <c r="GR1010" s="11"/>
      <c r="GS1010" s="11"/>
      <c r="GT1010" s="11"/>
      <c r="GU1010" s="11"/>
      <c r="GV1010" s="11"/>
      <c r="GW1010" s="11"/>
      <c r="GX1010" s="11"/>
      <c r="GY1010" s="11"/>
      <c r="GZ1010" s="11"/>
      <c r="HA1010" s="11"/>
      <c r="HB1010" s="11"/>
      <c r="HC1010" s="11"/>
      <c r="HD1010" s="11"/>
      <c r="HE1010" s="11"/>
      <c r="HF1010" s="11"/>
      <c r="HG1010" s="11"/>
      <c r="HH1010" s="11"/>
      <c r="HI1010" s="11"/>
      <c r="HJ1010" s="11"/>
      <c r="HK1010" s="11"/>
      <c r="HL1010" s="11"/>
      <c r="HM1010" s="11"/>
      <c r="HN1010" s="11"/>
      <c r="HO1010" s="11"/>
      <c r="HP1010" s="11"/>
      <c r="HQ1010" s="11"/>
      <c r="HR1010" s="11"/>
      <c r="HS1010" s="11"/>
      <c r="HT1010" s="11"/>
      <c r="HU1010" s="11"/>
      <c r="HV1010" s="11"/>
      <c r="HW1010" s="11"/>
      <c r="HX1010" s="11"/>
      <c r="HY1010" s="11"/>
      <c r="HZ1010" s="11"/>
      <c r="IA1010" s="11"/>
      <c r="IB1010" s="11"/>
      <c r="IC1010" s="11"/>
      <c r="ID1010" s="11"/>
      <c r="IE1010" s="11"/>
      <c r="IF1010" s="11"/>
      <c r="IG1010" s="11"/>
      <c r="IH1010" s="11"/>
      <c r="II1010" s="11"/>
      <c r="IJ1010" s="11"/>
      <c r="IK1010" s="11"/>
    </row>
    <row r="1011" spans="1:245" ht="15" customHeight="1" hidden="1">
      <c r="A1011" s="6"/>
      <c r="B1011" s="12" t="s">
        <v>1241</v>
      </c>
      <c r="C1011" s="3">
        <v>80</v>
      </c>
      <c r="D1011" s="3"/>
      <c r="E1011" s="3"/>
      <c r="F1011" s="3"/>
      <c r="G1011" s="3"/>
      <c r="H1011" s="3"/>
      <c r="I1011" s="3"/>
      <c r="J1011" s="4"/>
      <c r="K1011" s="5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  <c r="EF1011" s="11"/>
      <c r="EG1011" s="11"/>
      <c r="EH1011" s="11"/>
      <c r="EI1011" s="11"/>
      <c r="EJ1011" s="11"/>
      <c r="EK1011" s="11"/>
      <c r="EL1011" s="11"/>
      <c r="EM1011" s="11"/>
      <c r="EN1011" s="11"/>
      <c r="EO1011" s="11"/>
      <c r="EP1011" s="11"/>
      <c r="EQ1011" s="11"/>
      <c r="ER1011" s="11"/>
      <c r="ES1011" s="11"/>
      <c r="ET1011" s="11"/>
      <c r="EU1011" s="11"/>
      <c r="EV1011" s="11"/>
      <c r="EW1011" s="11"/>
      <c r="EX1011" s="11"/>
      <c r="EY1011" s="11"/>
      <c r="EZ1011" s="11"/>
      <c r="FA1011" s="11"/>
      <c r="FB1011" s="11"/>
      <c r="FC1011" s="11"/>
      <c r="FD1011" s="11"/>
      <c r="FE1011" s="11"/>
      <c r="FF1011" s="11"/>
      <c r="FG1011" s="11"/>
      <c r="FH1011" s="11"/>
      <c r="FI1011" s="11"/>
      <c r="FJ1011" s="11"/>
      <c r="FK1011" s="11"/>
      <c r="FL1011" s="11"/>
      <c r="FM1011" s="11"/>
      <c r="FN1011" s="11"/>
      <c r="FO1011" s="11"/>
      <c r="FP1011" s="11"/>
      <c r="FQ1011" s="11"/>
      <c r="FR1011" s="11"/>
      <c r="FS1011" s="11"/>
      <c r="FT1011" s="11"/>
      <c r="FU1011" s="11"/>
      <c r="FV1011" s="11"/>
      <c r="FW1011" s="11"/>
      <c r="FX1011" s="11"/>
      <c r="FY1011" s="11"/>
      <c r="FZ1011" s="11"/>
      <c r="GA1011" s="11"/>
      <c r="GB1011" s="11"/>
      <c r="GC1011" s="11"/>
      <c r="GD1011" s="11"/>
      <c r="GE1011" s="11"/>
      <c r="GF1011" s="11"/>
      <c r="GG1011" s="11"/>
      <c r="GH1011" s="11"/>
      <c r="GI1011" s="11"/>
      <c r="GJ1011" s="11"/>
      <c r="GK1011" s="11"/>
      <c r="GL1011" s="11"/>
      <c r="GM1011" s="11"/>
      <c r="GN1011" s="11"/>
      <c r="GO1011" s="11"/>
      <c r="GP1011" s="11"/>
      <c r="GQ1011" s="11"/>
      <c r="GR1011" s="11"/>
      <c r="GS1011" s="11"/>
      <c r="GT1011" s="11"/>
      <c r="GU1011" s="11"/>
      <c r="GV1011" s="11"/>
      <c r="GW1011" s="11"/>
      <c r="GX1011" s="11"/>
      <c r="GY1011" s="11"/>
      <c r="GZ1011" s="11"/>
      <c r="HA1011" s="11"/>
      <c r="HB1011" s="11"/>
      <c r="HC1011" s="11"/>
      <c r="HD1011" s="11"/>
      <c r="HE1011" s="11"/>
      <c r="HF1011" s="11"/>
      <c r="HG1011" s="11"/>
      <c r="HH1011" s="11"/>
      <c r="HI1011" s="11"/>
      <c r="HJ1011" s="11"/>
      <c r="HK1011" s="11"/>
      <c r="HL1011" s="11"/>
      <c r="HM1011" s="11"/>
      <c r="HN1011" s="11"/>
      <c r="HO1011" s="11"/>
      <c r="HP1011" s="11"/>
      <c r="HQ1011" s="11"/>
      <c r="HR1011" s="11"/>
      <c r="HS1011" s="11"/>
      <c r="HT1011" s="11"/>
      <c r="HU1011" s="11"/>
      <c r="HV1011" s="11"/>
      <c r="HW1011" s="11"/>
      <c r="HX1011" s="11"/>
      <c r="HY1011" s="11"/>
      <c r="HZ1011" s="11"/>
      <c r="IA1011" s="11"/>
      <c r="IB1011" s="11"/>
      <c r="IC1011" s="11"/>
      <c r="ID1011" s="11"/>
      <c r="IE1011" s="11"/>
      <c r="IF1011" s="11"/>
      <c r="IG1011" s="11"/>
      <c r="IH1011" s="11"/>
      <c r="II1011" s="11"/>
      <c r="IJ1011" s="11"/>
      <c r="IK1011" s="11"/>
    </row>
    <row r="1012" spans="1:245" ht="15" customHeight="1" hidden="1">
      <c r="A1012" s="6">
        <v>13</v>
      </c>
      <c r="B1012" s="12" t="s">
        <v>372</v>
      </c>
      <c r="C1012" s="3"/>
      <c r="D1012" s="3">
        <v>7114</v>
      </c>
      <c r="E1012" s="3"/>
      <c r="F1012" s="3">
        <v>152</v>
      </c>
      <c r="G1012" s="3">
        <v>45</v>
      </c>
      <c r="H1012" s="3">
        <v>1966</v>
      </c>
      <c r="I1012" s="3" t="s">
        <v>554</v>
      </c>
      <c r="J1012" s="4">
        <v>2014</v>
      </c>
      <c r="K1012" s="5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  <c r="HA1012" s="11"/>
      <c r="HB1012" s="11"/>
      <c r="HC1012" s="11"/>
      <c r="HD1012" s="11"/>
      <c r="HE1012" s="11"/>
      <c r="HF1012" s="11"/>
      <c r="HG1012" s="11"/>
      <c r="HH1012" s="11"/>
      <c r="HI1012" s="11"/>
      <c r="HJ1012" s="11"/>
      <c r="HK1012" s="11"/>
      <c r="HL1012" s="11"/>
      <c r="HM1012" s="11"/>
      <c r="HN1012" s="11"/>
      <c r="HO1012" s="11"/>
      <c r="HP1012" s="11"/>
      <c r="HQ1012" s="11"/>
      <c r="HR1012" s="11"/>
      <c r="HS1012" s="11"/>
      <c r="HT1012" s="11"/>
      <c r="HU1012" s="11"/>
      <c r="HV1012" s="11"/>
      <c r="HW1012" s="11"/>
      <c r="HX1012" s="11"/>
      <c r="HY1012" s="11"/>
      <c r="HZ1012" s="11"/>
      <c r="IA1012" s="11"/>
      <c r="IB1012" s="11"/>
      <c r="IC1012" s="11"/>
      <c r="ID1012" s="11"/>
      <c r="IE1012" s="11"/>
      <c r="IF1012" s="11"/>
      <c r="IG1012" s="11"/>
      <c r="IH1012" s="11"/>
      <c r="II1012" s="11"/>
      <c r="IJ1012" s="11"/>
      <c r="IK1012" s="11"/>
    </row>
    <row r="1013" spans="1:245" ht="15" customHeight="1" hidden="1">
      <c r="A1013" s="6"/>
      <c r="B1013" s="12" t="s">
        <v>1234</v>
      </c>
      <c r="C1013" s="3">
        <v>380</v>
      </c>
      <c r="D1013" s="3"/>
      <c r="E1013" s="3"/>
      <c r="F1013" s="3"/>
      <c r="G1013" s="3"/>
      <c r="H1013" s="3"/>
      <c r="I1013" s="3"/>
      <c r="J1013" s="4"/>
      <c r="K1013" s="5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  <c r="HI1013" s="11"/>
      <c r="HJ1013" s="11"/>
      <c r="HK1013" s="11"/>
      <c r="HL1013" s="11"/>
      <c r="HM1013" s="11"/>
      <c r="HN1013" s="11"/>
      <c r="HO1013" s="11"/>
      <c r="HP1013" s="11"/>
      <c r="HQ1013" s="11"/>
      <c r="HR1013" s="11"/>
      <c r="HS1013" s="11"/>
      <c r="HT1013" s="11"/>
      <c r="HU1013" s="11"/>
      <c r="HV1013" s="11"/>
      <c r="HW1013" s="11"/>
      <c r="HX1013" s="11"/>
      <c r="HY1013" s="11"/>
      <c r="HZ1013" s="11"/>
      <c r="IA1013" s="11"/>
      <c r="IB1013" s="11"/>
      <c r="IC1013" s="11"/>
      <c r="ID1013" s="11"/>
      <c r="IE1013" s="11"/>
      <c r="IF1013" s="11"/>
      <c r="IG1013" s="11"/>
      <c r="IH1013" s="11"/>
      <c r="II1013" s="11"/>
      <c r="IJ1013" s="11"/>
      <c r="IK1013" s="11"/>
    </row>
    <row r="1014" spans="1:245" ht="27.75" hidden="1">
      <c r="A1014" s="6">
        <v>14</v>
      </c>
      <c r="B1014" s="12" t="s">
        <v>373</v>
      </c>
      <c r="C1014" s="3"/>
      <c r="D1014" s="3">
        <v>7114</v>
      </c>
      <c r="E1014" s="3"/>
      <c r="F1014" s="3">
        <v>38</v>
      </c>
      <c r="G1014" s="3">
        <v>12</v>
      </c>
      <c r="H1014" s="3">
        <v>1966</v>
      </c>
      <c r="I1014" s="3" t="s">
        <v>554</v>
      </c>
      <c r="J1014" s="4">
        <v>2014</v>
      </c>
      <c r="K1014" s="5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  <c r="HA1014" s="11"/>
      <c r="HB1014" s="11"/>
      <c r="HC1014" s="11"/>
      <c r="HD1014" s="11"/>
      <c r="HE1014" s="11"/>
      <c r="HF1014" s="11"/>
      <c r="HG1014" s="11"/>
      <c r="HH1014" s="11"/>
      <c r="HI1014" s="11"/>
      <c r="HJ1014" s="11"/>
      <c r="HK1014" s="11"/>
      <c r="HL1014" s="11"/>
      <c r="HM1014" s="11"/>
      <c r="HN1014" s="11"/>
      <c r="HO1014" s="11"/>
      <c r="HP1014" s="11"/>
      <c r="HQ1014" s="11"/>
      <c r="HR1014" s="11"/>
      <c r="HS1014" s="11"/>
      <c r="HT1014" s="11"/>
      <c r="HU1014" s="11"/>
      <c r="HV1014" s="11"/>
      <c r="HW1014" s="11"/>
      <c r="HX1014" s="11"/>
      <c r="HY1014" s="11"/>
      <c r="HZ1014" s="11"/>
      <c r="IA1014" s="11"/>
      <c r="IB1014" s="11"/>
      <c r="IC1014" s="11"/>
      <c r="ID1014" s="11"/>
      <c r="IE1014" s="11"/>
      <c r="IF1014" s="11"/>
      <c r="IG1014" s="11"/>
      <c r="IH1014" s="11"/>
      <c r="II1014" s="11"/>
      <c r="IJ1014" s="11"/>
      <c r="IK1014" s="11"/>
    </row>
    <row r="1015" spans="1:245" ht="15" customHeight="1" hidden="1">
      <c r="A1015" s="6"/>
      <c r="B1015" s="12" t="s">
        <v>1241</v>
      </c>
      <c r="C1015" s="3">
        <v>120</v>
      </c>
      <c r="D1015" s="3"/>
      <c r="E1015" s="3"/>
      <c r="F1015" s="3"/>
      <c r="G1015" s="3"/>
      <c r="H1015" s="3"/>
      <c r="I1015" s="3"/>
      <c r="J1015" s="4"/>
      <c r="K1015" s="5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  <c r="HA1015" s="11"/>
      <c r="HB1015" s="11"/>
      <c r="HC1015" s="11"/>
      <c r="HD1015" s="11"/>
      <c r="HE1015" s="11"/>
      <c r="HF1015" s="11"/>
      <c r="HG1015" s="11"/>
      <c r="HH1015" s="11"/>
      <c r="HI1015" s="11"/>
      <c r="HJ1015" s="11"/>
      <c r="HK1015" s="11"/>
      <c r="HL1015" s="11"/>
      <c r="HM1015" s="11"/>
      <c r="HN1015" s="11"/>
      <c r="HO1015" s="11"/>
      <c r="HP1015" s="11"/>
      <c r="HQ1015" s="11"/>
      <c r="HR1015" s="11"/>
      <c r="HS1015" s="11"/>
      <c r="HT1015" s="11"/>
      <c r="HU1015" s="11"/>
      <c r="HV1015" s="11"/>
      <c r="HW1015" s="11"/>
      <c r="HX1015" s="11"/>
      <c r="HY1015" s="11"/>
      <c r="HZ1015" s="11"/>
      <c r="IA1015" s="11"/>
      <c r="IB1015" s="11"/>
      <c r="IC1015" s="11"/>
      <c r="ID1015" s="11"/>
      <c r="IE1015" s="11"/>
      <c r="IF1015" s="11"/>
      <c r="IG1015" s="11"/>
      <c r="IH1015" s="11"/>
      <c r="II1015" s="11"/>
      <c r="IJ1015" s="11"/>
      <c r="IK1015" s="11"/>
    </row>
    <row r="1016" spans="1:245" ht="27.75" hidden="1">
      <c r="A1016" s="6">
        <v>15</v>
      </c>
      <c r="B1016" s="12" t="s">
        <v>374</v>
      </c>
      <c r="C1016" s="3"/>
      <c r="D1016" s="16" t="s">
        <v>1258</v>
      </c>
      <c r="E1016" s="3"/>
      <c r="F1016" s="3">
        <v>144</v>
      </c>
      <c r="G1016" s="3">
        <v>43</v>
      </c>
      <c r="H1016" s="3">
        <v>1966</v>
      </c>
      <c r="I1016" s="3" t="s">
        <v>554</v>
      </c>
      <c r="J1016" s="4">
        <v>2014</v>
      </c>
      <c r="K1016" s="5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  <c r="EF1016" s="11"/>
      <c r="EG1016" s="11"/>
      <c r="EH1016" s="11"/>
      <c r="EI1016" s="11"/>
      <c r="EJ1016" s="11"/>
      <c r="EK1016" s="11"/>
      <c r="EL1016" s="11"/>
      <c r="EM1016" s="11"/>
      <c r="EN1016" s="11"/>
      <c r="EO1016" s="11"/>
      <c r="EP1016" s="11"/>
      <c r="EQ1016" s="11"/>
      <c r="ER1016" s="11"/>
      <c r="ES1016" s="11"/>
      <c r="ET1016" s="11"/>
      <c r="EU1016" s="11"/>
      <c r="EV1016" s="11"/>
      <c r="EW1016" s="11"/>
      <c r="EX1016" s="11"/>
      <c r="EY1016" s="11"/>
      <c r="EZ1016" s="11"/>
      <c r="FA1016" s="11"/>
      <c r="FB1016" s="11"/>
      <c r="FC1016" s="11"/>
      <c r="FD1016" s="11"/>
      <c r="FE1016" s="11"/>
      <c r="FF1016" s="11"/>
      <c r="FG1016" s="11"/>
      <c r="FH1016" s="11"/>
      <c r="FI1016" s="11"/>
      <c r="FJ1016" s="11"/>
      <c r="FK1016" s="11"/>
      <c r="FL1016" s="11"/>
      <c r="FM1016" s="11"/>
      <c r="FN1016" s="11"/>
      <c r="FO1016" s="11"/>
      <c r="FP1016" s="11"/>
      <c r="FQ1016" s="11"/>
      <c r="FR1016" s="11"/>
      <c r="FS1016" s="11"/>
      <c r="FT1016" s="11"/>
      <c r="FU1016" s="11"/>
      <c r="FV1016" s="11"/>
      <c r="FW1016" s="11"/>
      <c r="FX1016" s="11"/>
      <c r="FY1016" s="11"/>
      <c r="FZ1016" s="11"/>
      <c r="GA1016" s="11"/>
      <c r="GB1016" s="11"/>
      <c r="GC1016" s="11"/>
      <c r="GD1016" s="11"/>
      <c r="GE1016" s="11"/>
      <c r="GF1016" s="11"/>
      <c r="GG1016" s="11"/>
      <c r="GH1016" s="11"/>
      <c r="GI1016" s="11"/>
      <c r="GJ1016" s="11"/>
      <c r="GK1016" s="11"/>
      <c r="GL1016" s="11"/>
      <c r="GM1016" s="11"/>
      <c r="GN1016" s="11"/>
      <c r="GO1016" s="11"/>
      <c r="GP1016" s="11"/>
      <c r="GQ1016" s="11"/>
      <c r="GR1016" s="11"/>
      <c r="GS1016" s="11"/>
      <c r="GT1016" s="11"/>
      <c r="GU1016" s="11"/>
      <c r="GV1016" s="11"/>
      <c r="GW1016" s="11"/>
      <c r="GX1016" s="11"/>
      <c r="GY1016" s="11"/>
      <c r="GZ1016" s="11"/>
      <c r="HA1016" s="11"/>
      <c r="HB1016" s="11"/>
      <c r="HC1016" s="11"/>
      <c r="HD1016" s="11"/>
      <c r="HE1016" s="11"/>
      <c r="HF1016" s="11"/>
      <c r="HG1016" s="11"/>
      <c r="HH1016" s="11"/>
      <c r="HI1016" s="11"/>
      <c r="HJ1016" s="11"/>
      <c r="HK1016" s="11"/>
      <c r="HL1016" s="11"/>
      <c r="HM1016" s="11"/>
      <c r="HN1016" s="11"/>
      <c r="HO1016" s="11"/>
      <c r="HP1016" s="11"/>
      <c r="HQ1016" s="11"/>
      <c r="HR1016" s="11"/>
      <c r="HS1016" s="11"/>
      <c r="HT1016" s="11"/>
      <c r="HU1016" s="11"/>
      <c r="HV1016" s="11"/>
      <c r="HW1016" s="11"/>
      <c r="HX1016" s="11"/>
      <c r="HY1016" s="11"/>
      <c r="HZ1016" s="11"/>
      <c r="IA1016" s="11"/>
      <c r="IB1016" s="11"/>
      <c r="IC1016" s="11"/>
      <c r="ID1016" s="11"/>
      <c r="IE1016" s="11"/>
      <c r="IF1016" s="11"/>
      <c r="IG1016" s="11"/>
      <c r="IH1016" s="11"/>
      <c r="II1016" s="11"/>
      <c r="IJ1016" s="11"/>
      <c r="IK1016" s="11"/>
    </row>
    <row r="1017" spans="1:245" ht="15" customHeight="1" hidden="1">
      <c r="A1017" s="6"/>
      <c r="B1017" s="12" t="s">
        <v>1236</v>
      </c>
      <c r="C1017" s="3">
        <v>400</v>
      </c>
      <c r="D1017" s="3"/>
      <c r="E1017" s="3"/>
      <c r="F1017" s="3"/>
      <c r="G1017" s="3"/>
      <c r="H1017" s="3"/>
      <c r="I1017" s="3"/>
      <c r="J1017" s="4"/>
      <c r="K1017" s="5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  <c r="HA1017" s="11"/>
      <c r="HB1017" s="11"/>
      <c r="HC1017" s="11"/>
      <c r="HD1017" s="11"/>
      <c r="HE1017" s="11"/>
      <c r="HF1017" s="11"/>
      <c r="HG1017" s="11"/>
      <c r="HH1017" s="11"/>
      <c r="HI1017" s="11"/>
      <c r="HJ1017" s="11"/>
      <c r="HK1017" s="11"/>
      <c r="HL1017" s="11"/>
      <c r="HM1017" s="11"/>
      <c r="HN1017" s="11"/>
      <c r="HO1017" s="11"/>
      <c r="HP1017" s="11"/>
      <c r="HQ1017" s="11"/>
      <c r="HR1017" s="11"/>
      <c r="HS1017" s="11"/>
      <c r="HT1017" s="11"/>
      <c r="HU1017" s="11"/>
      <c r="HV1017" s="11"/>
      <c r="HW1017" s="11"/>
      <c r="HX1017" s="11"/>
      <c r="HY1017" s="11"/>
      <c r="HZ1017" s="11"/>
      <c r="IA1017" s="11"/>
      <c r="IB1017" s="11"/>
      <c r="IC1017" s="11"/>
      <c r="ID1017" s="11"/>
      <c r="IE1017" s="11"/>
      <c r="IF1017" s="11"/>
      <c r="IG1017" s="11"/>
      <c r="IH1017" s="11"/>
      <c r="II1017" s="11"/>
      <c r="IJ1017" s="11"/>
      <c r="IK1017" s="11"/>
    </row>
    <row r="1018" spans="1:245" ht="30" customHeight="1" hidden="1">
      <c r="A1018" s="6">
        <v>16</v>
      </c>
      <c r="B1018" s="12" t="s">
        <v>375</v>
      </c>
      <c r="C1018" s="3"/>
      <c r="D1018" s="3">
        <v>30359</v>
      </c>
      <c r="E1018" s="3"/>
      <c r="F1018" s="3">
        <v>43</v>
      </c>
      <c r="G1018" s="3">
        <v>14</v>
      </c>
      <c r="H1018" s="3">
        <v>1975</v>
      </c>
      <c r="I1018" s="3" t="s">
        <v>331</v>
      </c>
      <c r="J1018" s="4">
        <v>2015</v>
      </c>
      <c r="K1018" s="5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  <c r="HA1018" s="11"/>
      <c r="HB1018" s="11"/>
      <c r="HC1018" s="11"/>
      <c r="HD1018" s="11"/>
      <c r="HE1018" s="11"/>
      <c r="HF1018" s="11"/>
      <c r="HG1018" s="11"/>
      <c r="HH1018" s="11"/>
      <c r="HI1018" s="11"/>
      <c r="HJ1018" s="11"/>
      <c r="HK1018" s="11"/>
      <c r="HL1018" s="11"/>
      <c r="HM1018" s="11"/>
      <c r="HN1018" s="11"/>
      <c r="HO1018" s="11"/>
      <c r="HP1018" s="11"/>
      <c r="HQ1018" s="11"/>
      <c r="HR1018" s="11"/>
      <c r="HS1018" s="11"/>
      <c r="HT1018" s="11"/>
      <c r="HU1018" s="11"/>
      <c r="HV1018" s="11"/>
      <c r="HW1018" s="11"/>
      <c r="HX1018" s="11"/>
      <c r="HY1018" s="11"/>
      <c r="HZ1018" s="11"/>
      <c r="IA1018" s="11"/>
      <c r="IB1018" s="11"/>
      <c r="IC1018" s="11"/>
      <c r="ID1018" s="11"/>
      <c r="IE1018" s="11"/>
      <c r="IF1018" s="11"/>
      <c r="IG1018" s="11"/>
      <c r="IH1018" s="11"/>
      <c r="II1018" s="11"/>
      <c r="IJ1018" s="11"/>
      <c r="IK1018" s="11"/>
    </row>
    <row r="1019" spans="1:245" ht="15" customHeight="1" hidden="1">
      <c r="A1019" s="6"/>
      <c r="B1019" s="12" t="s">
        <v>1267</v>
      </c>
      <c r="C1019" s="3">
        <v>117</v>
      </c>
      <c r="D1019" s="3"/>
      <c r="E1019" s="3"/>
      <c r="F1019" s="3"/>
      <c r="G1019" s="3"/>
      <c r="H1019" s="3"/>
      <c r="I1019" s="3"/>
      <c r="J1019" s="4"/>
      <c r="K1019" s="5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  <c r="EF1019" s="11"/>
      <c r="EG1019" s="11"/>
      <c r="EH1019" s="11"/>
      <c r="EI1019" s="11"/>
      <c r="EJ1019" s="11"/>
      <c r="EK1019" s="11"/>
      <c r="EL1019" s="11"/>
      <c r="EM1019" s="11"/>
      <c r="EN1019" s="11"/>
      <c r="EO1019" s="11"/>
      <c r="EP1019" s="11"/>
      <c r="EQ1019" s="11"/>
      <c r="ER1019" s="11"/>
      <c r="ES1019" s="11"/>
      <c r="ET1019" s="11"/>
      <c r="EU1019" s="11"/>
      <c r="EV1019" s="11"/>
      <c r="EW1019" s="11"/>
      <c r="EX1019" s="11"/>
      <c r="EY1019" s="11"/>
      <c r="EZ1019" s="11"/>
      <c r="FA1019" s="11"/>
      <c r="FB1019" s="11"/>
      <c r="FC1019" s="11"/>
      <c r="FD1019" s="11"/>
      <c r="FE1019" s="11"/>
      <c r="FF1019" s="11"/>
      <c r="FG1019" s="11"/>
      <c r="FH1019" s="11"/>
      <c r="FI1019" s="11"/>
      <c r="FJ1019" s="11"/>
      <c r="FK1019" s="11"/>
      <c r="FL1019" s="11"/>
      <c r="FM1019" s="11"/>
      <c r="FN1019" s="11"/>
      <c r="FO1019" s="11"/>
      <c r="FP1019" s="11"/>
      <c r="FQ1019" s="11"/>
      <c r="FR1019" s="11"/>
      <c r="FS1019" s="11"/>
      <c r="FT1019" s="11"/>
      <c r="FU1019" s="11"/>
      <c r="FV1019" s="11"/>
      <c r="FW1019" s="11"/>
      <c r="FX1019" s="11"/>
      <c r="FY1019" s="11"/>
      <c r="FZ1019" s="11"/>
      <c r="GA1019" s="11"/>
      <c r="GB1019" s="11"/>
      <c r="GC1019" s="11"/>
      <c r="GD1019" s="11"/>
      <c r="GE1019" s="11"/>
      <c r="GF1019" s="11"/>
      <c r="GG1019" s="11"/>
      <c r="GH1019" s="11"/>
      <c r="GI1019" s="11"/>
      <c r="GJ1019" s="11"/>
      <c r="GK1019" s="11"/>
      <c r="GL1019" s="11"/>
      <c r="GM1019" s="11"/>
      <c r="GN1019" s="11"/>
      <c r="GO1019" s="11"/>
      <c r="GP1019" s="11"/>
      <c r="GQ1019" s="11"/>
      <c r="GR1019" s="11"/>
      <c r="GS1019" s="11"/>
      <c r="GT1019" s="11"/>
      <c r="GU1019" s="11"/>
      <c r="GV1019" s="11"/>
      <c r="GW1019" s="11"/>
      <c r="GX1019" s="11"/>
      <c r="GY1019" s="11"/>
      <c r="GZ1019" s="11"/>
      <c r="HA1019" s="11"/>
      <c r="HB1019" s="11"/>
      <c r="HC1019" s="11"/>
      <c r="HD1019" s="11"/>
      <c r="HE1019" s="11"/>
      <c r="HF1019" s="11"/>
      <c r="HG1019" s="11"/>
      <c r="HH1019" s="11"/>
      <c r="HI1019" s="11"/>
      <c r="HJ1019" s="11"/>
      <c r="HK1019" s="11"/>
      <c r="HL1019" s="11"/>
      <c r="HM1019" s="11"/>
      <c r="HN1019" s="11"/>
      <c r="HO1019" s="11"/>
      <c r="HP1019" s="11"/>
      <c r="HQ1019" s="11"/>
      <c r="HR1019" s="11"/>
      <c r="HS1019" s="11"/>
      <c r="HT1019" s="11"/>
      <c r="HU1019" s="11"/>
      <c r="HV1019" s="11"/>
      <c r="HW1019" s="11"/>
      <c r="HX1019" s="11"/>
      <c r="HY1019" s="11"/>
      <c r="HZ1019" s="11"/>
      <c r="IA1019" s="11"/>
      <c r="IB1019" s="11"/>
      <c r="IC1019" s="11"/>
      <c r="ID1019" s="11"/>
      <c r="IE1019" s="11"/>
      <c r="IF1019" s="11"/>
      <c r="IG1019" s="11"/>
      <c r="IH1019" s="11"/>
      <c r="II1019" s="11"/>
      <c r="IJ1019" s="11"/>
      <c r="IK1019" s="11"/>
    </row>
    <row r="1020" spans="1:245" ht="15" customHeight="1" hidden="1">
      <c r="A1020" s="6">
        <v>17</v>
      </c>
      <c r="B1020" s="12" t="s">
        <v>376</v>
      </c>
      <c r="C1020" s="3"/>
      <c r="D1020" s="3">
        <v>30359</v>
      </c>
      <c r="E1020" s="3"/>
      <c r="F1020" s="3">
        <v>252</v>
      </c>
      <c r="G1020" s="3">
        <v>78</v>
      </c>
      <c r="H1020" s="3">
        <v>1975</v>
      </c>
      <c r="I1020" s="3" t="s">
        <v>554</v>
      </c>
      <c r="J1020" s="4">
        <v>2011</v>
      </c>
      <c r="K1020" s="5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  <c r="EF1020" s="11"/>
      <c r="EG1020" s="11"/>
      <c r="EH1020" s="11"/>
      <c r="EI1020" s="11"/>
      <c r="EJ1020" s="11"/>
      <c r="EK1020" s="11"/>
      <c r="EL1020" s="11"/>
      <c r="EM1020" s="11"/>
      <c r="EN1020" s="11"/>
      <c r="EO1020" s="11"/>
      <c r="EP1020" s="11"/>
      <c r="EQ1020" s="11"/>
      <c r="ER1020" s="11"/>
      <c r="ES1020" s="11"/>
      <c r="ET1020" s="11"/>
      <c r="EU1020" s="11"/>
      <c r="EV1020" s="11"/>
      <c r="EW1020" s="11"/>
      <c r="EX1020" s="11"/>
      <c r="EY1020" s="11"/>
      <c r="EZ1020" s="11"/>
      <c r="FA1020" s="11"/>
      <c r="FB1020" s="11"/>
      <c r="FC1020" s="11"/>
      <c r="FD1020" s="11"/>
      <c r="FE1020" s="11"/>
      <c r="FF1020" s="11"/>
      <c r="FG1020" s="11"/>
      <c r="FH1020" s="11"/>
      <c r="FI1020" s="11"/>
      <c r="FJ1020" s="11"/>
      <c r="FK1020" s="11"/>
      <c r="FL1020" s="11"/>
      <c r="FM1020" s="11"/>
      <c r="FN1020" s="11"/>
      <c r="FO1020" s="11"/>
      <c r="FP1020" s="11"/>
      <c r="FQ1020" s="11"/>
      <c r="FR1020" s="11"/>
      <c r="FS1020" s="11"/>
      <c r="FT1020" s="11"/>
      <c r="FU1020" s="11"/>
      <c r="FV1020" s="11"/>
      <c r="FW1020" s="11"/>
      <c r="FX1020" s="11"/>
      <c r="FY1020" s="11"/>
      <c r="FZ1020" s="11"/>
      <c r="GA1020" s="11"/>
      <c r="GB1020" s="11"/>
      <c r="GC1020" s="11"/>
      <c r="GD1020" s="11"/>
      <c r="GE1020" s="11"/>
      <c r="GF1020" s="11"/>
      <c r="GG1020" s="11"/>
      <c r="GH1020" s="11"/>
      <c r="GI1020" s="11"/>
      <c r="GJ1020" s="11"/>
      <c r="GK1020" s="11"/>
      <c r="GL1020" s="11"/>
      <c r="GM1020" s="11"/>
      <c r="GN1020" s="11"/>
      <c r="GO1020" s="11"/>
      <c r="GP1020" s="11"/>
      <c r="GQ1020" s="11"/>
      <c r="GR1020" s="11"/>
      <c r="GS1020" s="11"/>
      <c r="GT1020" s="11"/>
      <c r="GU1020" s="11"/>
      <c r="GV1020" s="11"/>
      <c r="GW1020" s="11"/>
      <c r="GX1020" s="11"/>
      <c r="GY1020" s="11"/>
      <c r="GZ1020" s="11"/>
      <c r="HA1020" s="11"/>
      <c r="HB1020" s="11"/>
      <c r="HC1020" s="11"/>
      <c r="HD1020" s="11"/>
      <c r="HE1020" s="11"/>
      <c r="HF1020" s="11"/>
      <c r="HG1020" s="11"/>
      <c r="HH1020" s="11"/>
      <c r="HI1020" s="11"/>
      <c r="HJ1020" s="11"/>
      <c r="HK1020" s="11"/>
      <c r="HL1020" s="11"/>
      <c r="HM1020" s="11"/>
      <c r="HN1020" s="11"/>
      <c r="HO1020" s="11"/>
      <c r="HP1020" s="11"/>
      <c r="HQ1020" s="11"/>
      <c r="HR1020" s="11"/>
      <c r="HS1020" s="11"/>
      <c r="HT1020" s="11"/>
      <c r="HU1020" s="11"/>
      <c r="HV1020" s="11"/>
      <c r="HW1020" s="11"/>
      <c r="HX1020" s="11"/>
      <c r="HY1020" s="11"/>
      <c r="HZ1020" s="11"/>
      <c r="IA1020" s="11"/>
      <c r="IB1020" s="11"/>
      <c r="IC1020" s="11"/>
      <c r="ID1020" s="11"/>
      <c r="IE1020" s="11"/>
      <c r="IF1020" s="11"/>
      <c r="IG1020" s="11"/>
      <c r="IH1020" s="11"/>
      <c r="II1020" s="11"/>
      <c r="IJ1020" s="11"/>
      <c r="IK1020" s="11"/>
    </row>
    <row r="1021" spans="1:245" ht="15" customHeight="1" hidden="1">
      <c r="A1021" s="6"/>
      <c r="B1021" s="12" t="s">
        <v>1266</v>
      </c>
      <c r="C1021" s="3">
        <v>580</v>
      </c>
      <c r="D1021" s="3"/>
      <c r="E1021" s="3"/>
      <c r="F1021" s="3"/>
      <c r="G1021" s="3"/>
      <c r="H1021" s="3"/>
      <c r="I1021" s="3"/>
      <c r="J1021" s="4"/>
      <c r="K1021" s="5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  <c r="EF1021" s="11"/>
      <c r="EG1021" s="11"/>
      <c r="EH1021" s="11"/>
      <c r="EI1021" s="11"/>
      <c r="EJ1021" s="11"/>
      <c r="EK1021" s="11"/>
      <c r="EL1021" s="11"/>
      <c r="EM1021" s="11"/>
      <c r="EN1021" s="11"/>
      <c r="EO1021" s="11"/>
      <c r="EP1021" s="11"/>
      <c r="EQ1021" s="11"/>
      <c r="ER1021" s="11"/>
      <c r="ES1021" s="11"/>
      <c r="ET1021" s="11"/>
      <c r="EU1021" s="11"/>
      <c r="EV1021" s="11"/>
      <c r="EW1021" s="11"/>
      <c r="EX1021" s="11"/>
      <c r="EY1021" s="11"/>
      <c r="EZ1021" s="11"/>
      <c r="FA1021" s="11"/>
      <c r="FB1021" s="11"/>
      <c r="FC1021" s="11"/>
      <c r="FD1021" s="11"/>
      <c r="FE1021" s="11"/>
      <c r="FF1021" s="11"/>
      <c r="FG1021" s="11"/>
      <c r="FH1021" s="11"/>
      <c r="FI1021" s="11"/>
      <c r="FJ1021" s="11"/>
      <c r="FK1021" s="11"/>
      <c r="FL1021" s="11"/>
      <c r="FM1021" s="11"/>
      <c r="FN1021" s="11"/>
      <c r="FO1021" s="11"/>
      <c r="FP1021" s="11"/>
      <c r="FQ1021" s="11"/>
      <c r="FR1021" s="11"/>
      <c r="FS1021" s="11"/>
      <c r="FT1021" s="11"/>
      <c r="FU1021" s="11"/>
      <c r="FV1021" s="11"/>
      <c r="FW1021" s="11"/>
      <c r="FX1021" s="11"/>
      <c r="FY1021" s="11"/>
      <c r="FZ1021" s="11"/>
      <c r="GA1021" s="11"/>
      <c r="GB1021" s="11"/>
      <c r="GC1021" s="11"/>
      <c r="GD1021" s="11"/>
      <c r="GE1021" s="11"/>
      <c r="GF1021" s="11"/>
      <c r="GG1021" s="11"/>
      <c r="GH1021" s="11"/>
      <c r="GI1021" s="11"/>
      <c r="GJ1021" s="11"/>
      <c r="GK1021" s="11"/>
      <c r="GL1021" s="11"/>
      <c r="GM1021" s="11"/>
      <c r="GN1021" s="11"/>
      <c r="GO1021" s="11"/>
      <c r="GP1021" s="11"/>
      <c r="GQ1021" s="11"/>
      <c r="GR1021" s="11"/>
      <c r="GS1021" s="11"/>
      <c r="GT1021" s="11"/>
      <c r="GU1021" s="11"/>
      <c r="GV1021" s="11"/>
      <c r="GW1021" s="11"/>
      <c r="GX1021" s="11"/>
      <c r="GY1021" s="11"/>
      <c r="GZ1021" s="11"/>
      <c r="HA1021" s="11"/>
      <c r="HB1021" s="11"/>
      <c r="HC1021" s="11"/>
      <c r="HD1021" s="11"/>
      <c r="HE1021" s="11"/>
      <c r="HF1021" s="11"/>
      <c r="HG1021" s="11"/>
      <c r="HH1021" s="11"/>
      <c r="HI1021" s="11"/>
      <c r="HJ1021" s="11"/>
      <c r="HK1021" s="11"/>
      <c r="HL1021" s="11"/>
      <c r="HM1021" s="11"/>
      <c r="HN1021" s="11"/>
      <c r="HO1021" s="11"/>
      <c r="HP1021" s="11"/>
      <c r="HQ1021" s="11"/>
      <c r="HR1021" s="11"/>
      <c r="HS1021" s="11"/>
      <c r="HT1021" s="11"/>
      <c r="HU1021" s="11"/>
      <c r="HV1021" s="11"/>
      <c r="HW1021" s="11"/>
      <c r="HX1021" s="11"/>
      <c r="HY1021" s="11"/>
      <c r="HZ1021" s="11"/>
      <c r="IA1021" s="11"/>
      <c r="IB1021" s="11"/>
      <c r="IC1021" s="11"/>
      <c r="ID1021" s="11"/>
      <c r="IE1021" s="11"/>
      <c r="IF1021" s="11"/>
      <c r="IG1021" s="11"/>
      <c r="IH1021" s="11"/>
      <c r="II1021" s="11"/>
      <c r="IJ1021" s="11"/>
      <c r="IK1021" s="11"/>
    </row>
    <row r="1022" spans="1:245" ht="18" customHeight="1" hidden="1">
      <c r="A1022" s="6">
        <v>18</v>
      </c>
      <c r="B1022" s="12" t="s">
        <v>377</v>
      </c>
      <c r="C1022" s="3"/>
      <c r="D1022" s="3">
        <v>30359</v>
      </c>
      <c r="E1022" s="3"/>
      <c r="F1022" s="3">
        <v>43</v>
      </c>
      <c r="G1022" s="3">
        <v>14</v>
      </c>
      <c r="H1022" s="3">
        <v>1975</v>
      </c>
      <c r="I1022" s="3" t="s">
        <v>331</v>
      </c>
      <c r="J1022" s="4">
        <v>2015</v>
      </c>
      <c r="K1022" s="5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  <c r="EF1022" s="11"/>
      <c r="EG1022" s="11"/>
      <c r="EH1022" s="11"/>
      <c r="EI1022" s="11"/>
      <c r="EJ1022" s="11"/>
      <c r="EK1022" s="11"/>
      <c r="EL1022" s="11"/>
      <c r="EM1022" s="11"/>
      <c r="EN1022" s="11"/>
      <c r="EO1022" s="11"/>
      <c r="EP1022" s="11"/>
      <c r="EQ1022" s="11"/>
      <c r="ER1022" s="11"/>
      <c r="ES1022" s="11"/>
      <c r="ET1022" s="11"/>
      <c r="EU1022" s="11"/>
      <c r="EV1022" s="11"/>
      <c r="EW1022" s="11"/>
      <c r="EX1022" s="11"/>
      <c r="EY1022" s="11"/>
      <c r="EZ1022" s="11"/>
      <c r="FA1022" s="11"/>
      <c r="FB1022" s="11"/>
      <c r="FC1022" s="11"/>
      <c r="FD1022" s="11"/>
      <c r="FE1022" s="11"/>
      <c r="FF1022" s="11"/>
      <c r="FG1022" s="11"/>
      <c r="FH1022" s="11"/>
      <c r="FI1022" s="11"/>
      <c r="FJ1022" s="11"/>
      <c r="FK1022" s="11"/>
      <c r="FL1022" s="11"/>
      <c r="FM1022" s="11"/>
      <c r="FN1022" s="11"/>
      <c r="FO1022" s="11"/>
      <c r="FP1022" s="11"/>
      <c r="FQ1022" s="11"/>
      <c r="FR1022" s="11"/>
      <c r="FS1022" s="11"/>
      <c r="FT1022" s="11"/>
      <c r="FU1022" s="11"/>
      <c r="FV1022" s="11"/>
      <c r="FW1022" s="11"/>
      <c r="FX1022" s="11"/>
      <c r="FY1022" s="11"/>
      <c r="FZ1022" s="11"/>
      <c r="GA1022" s="11"/>
      <c r="GB1022" s="11"/>
      <c r="GC1022" s="11"/>
      <c r="GD1022" s="11"/>
      <c r="GE1022" s="11"/>
      <c r="GF1022" s="11"/>
      <c r="GG1022" s="11"/>
      <c r="GH1022" s="11"/>
      <c r="GI1022" s="11"/>
      <c r="GJ1022" s="11"/>
      <c r="GK1022" s="11"/>
      <c r="GL1022" s="11"/>
      <c r="GM1022" s="11"/>
      <c r="GN1022" s="11"/>
      <c r="GO1022" s="11"/>
      <c r="GP1022" s="11"/>
      <c r="GQ1022" s="11"/>
      <c r="GR1022" s="11"/>
      <c r="GS1022" s="11"/>
      <c r="GT1022" s="11"/>
      <c r="GU1022" s="11"/>
      <c r="GV1022" s="11"/>
      <c r="GW1022" s="11"/>
      <c r="GX1022" s="11"/>
      <c r="GY1022" s="11"/>
      <c r="GZ1022" s="11"/>
      <c r="HA1022" s="11"/>
      <c r="HB1022" s="11"/>
      <c r="HC1022" s="11"/>
      <c r="HD1022" s="11"/>
      <c r="HE1022" s="11"/>
      <c r="HF1022" s="11"/>
      <c r="HG1022" s="11"/>
      <c r="HH1022" s="11"/>
      <c r="HI1022" s="11"/>
      <c r="HJ1022" s="11"/>
      <c r="HK1022" s="11"/>
      <c r="HL1022" s="11"/>
      <c r="HM1022" s="11"/>
      <c r="HN1022" s="11"/>
      <c r="HO1022" s="11"/>
      <c r="HP1022" s="11"/>
      <c r="HQ1022" s="11"/>
      <c r="HR1022" s="11"/>
      <c r="HS1022" s="11"/>
      <c r="HT1022" s="11"/>
      <c r="HU1022" s="11"/>
      <c r="HV1022" s="11"/>
      <c r="HW1022" s="11"/>
      <c r="HX1022" s="11"/>
      <c r="HY1022" s="11"/>
      <c r="HZ1022" s="11"/>
      <c r="IA1022" s="11"/>
      <c r="IB1022" s="11"/>
      <c r="IC1022" s="11"/>
      <c r="ID1022" s="11"/>
      <c r="IE1022" s="11"/>
      <c r="IF1022" s="11"/>
      <c r="IG1022" s="11"/>
      <c r="IH1022" s="11"/>
      <c r="II1022" s="11"/>
      <c r="IJ1022" s="11"/>
      <c r="IK1022" s="11"/>
    </row>
    <row r="1023" spans="1:245" ht="15" customHeight="1" hidden="1">
      <c r="A1023" s="6"/>
      <c r="B1023" s="12" t="s">
        <v>1272</v>
      </c>
      <c r="C1023" s="3">
        <v>117</v>
      </c>
      <c r="D1023" s="3"/>
      <c r="E1023" s="3"/>
      <c r="F1023" s="3"/>
      <c r="G1023" s="3"/>
      <c r="H1023" s="3"/>
      <c r="I1023" s="3"/>
      <c r="J1023" s="4"/>
      <c r="K1023" s="5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  <c r="EF1023" s="11"/>
      <c r="EG1023" s="11"/>
      <c r="EH1023" s="11"/>
      <c r="EI1023" s="11"/>
      <c r="EJ1023" s="11"/>
      <c r="EK1023" s="11"/>
      <c r="EL1023" s="11"/>
      <c r="EM1023" s="11"/>
      <c r="EN1023" s="11"/>
      <c r="EO1023" s="11"/>
      <c r="EP1023" s="11"/>
      <c r="EQ1023" s="11"/>
      <c r="ER1023" s="11"/>
      <c r="ES1023" s="11"/>
      <c r="ET1023" s="11"/>
      <c r="EU1023" s="11"/>
      <c r="EV1023" s="11"/>
      <c r="EW1023" s="11"/>
      <c r="EX1023" s="11"/>
      <c r="EY1023" s="11"/>
      <c r="EZ1023" s="11"/>
      <c r="FA1023" s="11"/>
      <c r="FB1023" s="11"/>
      <c r="FC1023" s="11"/>
      <c r="FD1023" s="11"/>
      <c r="FE1023" s="11"/>
      <c r="FF1023" s="11"/>
      <c r="FG1023" s="11"/>
      <c r="FH1023" s="11"/>
      <c r="FI1023" s="11"/>
      <c r="FJ1023" s="11"/>
      <c r="FK1023" s="11"/>
      <c r="FL1023" s="11"/>
      <c r="FM1023" s="11"/>
      <c r="FN1023" s="11"/>
      <c r="FO1023" s="11"/>
      <c r="FP1023" s="11"/>
      <c r="FQ1023" s="11"/>
      <c r="FR1023" s="11"/>
      <c r="FS1023" s="11"/>
      <c r="FT1023" s="11"/>
      <c r="FU1023" s="11"/>
      <c r="FV1023" s="11"/>
      <c r="FW1023" s="11"/>
      <c r="FX1023" s="11"/>
      <c r="FY1023" s="11"/>
      <c r="FZ1023" s="11"/>
      <c r="GA1023" s="11"/>
      <c r="GB1023" s="11"/>
      <c r="GC1023" s="11"/>
      <c r="GD1023" s="11"/>
      <c r="GE1023" s="11"/>
      <c r="GF1023" s="11"/>
      <c r="GG1023" s="11"/>
      <c r="GH1023" s="11"/>
      <c r="GI1023" s="11"/>
      <c r="GJ1023" s="11"/>
      <c r="GK1023" s="11"/>
      <c r="GL1023" s="11"/>
      <c r="GM1023" s="11"/>
      <c r="GN1023" s="11"/>
      <c r="GO1023" s="11"/>
      <c r="GP1023" s="11"/>
      <c r="GQ1023" s="11"/>
      <c r="GR1023" s="11"/>
      <c r="GS1023" s="11"/>
      <c r="GT1023" s="11"/>
      <c r="GU1023" s="11"/>
      <c r="GV1023" s="11"/>
      <c r="GW1023" s="11"/>
      <c r="GX1023" s="11"/>
      <c r="GY1023" s="11"/>
      <c r="GZ1023" s="11"/>
      <c r="HA1023" s="11"/>
      <c r="HB1023" s="11"/>
      <c r="HC1023" s="11"/>
      <c r="HD1023" s="11"/>
      <c r="HE1023" s="11"/>
      <c r="HF1023" s="11"/>
      <c r="HG1023" s="11"/>
      <c r="HH1023" s="11"/>
      <c r="HI1023" s="11"/>
      <c r="HJ1023" s="11"/>
      <c r="HK1023" s="11"/>
      <c r="HL1023" s="11"/>
      <c r="HM1023" s="11"/>
      <c r="HN1023" s="11"/>
      <c r="HO1023" s="11"/>
      <c r="HP1023" s="11"/>
      <c r="HQ1023" s="11"/>
      <c r="HR1023" s="11"/>
      <c r="HS1023" s="11"/>
      <c r="HT1023" s="11"/>
      <c r="HU1023" s="11"/>
      <c r="HV1023" s="11"/>
      <c r="HW1023" s="11"/>
      <c r="HX1023" s="11"/>
      <c r="HY1023" s="11"/>
      <c r="HZ1023" s="11"/>
      <c r="IA1023" s="11"/>
      <c r="IB1023" s="11"/>
      <c r="IC1023" s="11"/>
      <c r="ID1023" s="11"/>
      <c r="IE1023" s="11"/>
      <c r="IF1023" s="11"/>
      <c r="IG1023" s="11"/>
      <c r="IH1023" s="11"/>
      <c r="II1023" s="11"/>
      <c r="IJ1023" s="11"/>
      <c r="IK1023" s="11"/>
    </row>
    <row r="1024" spans="1:245" ht="15" customHeight="1">
      <c r="A1024" s="6">
        <v>19</v>
      </c>
      <c r="B1024" s="12" t="s">
        <v>378</v>
      </c>
      <c r="C1024" s="3"/>
      <c r="D1024" s="3">
        <v>30359</v>
      </c>
      <c r="E1024" s="3"/>
      <c r="F1024" s="3">
        <v>319</v>
      </c>
      <c r="G1024" s="3">
        <v>92</v>
      </c>
      <c r="H1024" s="3">
        <v>1975</v>
      </c>
      <c r="I1024" s="3" t="s">
        <v>554</v>
      </c>
      <c r="J1024" s="4">
        <v>2011</v>
      </c>
      <c r="K1024" s="5" t="s">
        <v>614</v>
      </c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  <c r="EF1024" s="11"/>
      <c r="EG1024" s="11"/>
      <c r="EH1024" s="11"/>
      <c r="EI1024" s="11"/>
      <c r="EJ1024" s="11"/>
      <c r="EK1024" s="11"/>
      <c r="EL1024" s="11"/>
      <c r="EM1024" s="11"/>
      <c r="EN1024" s="11"/>
      <c r="EO1024" s="11"/>
      <c r="EP1024" s="11"/>
      <c r="EQ1024" s="11"/>
      <c r="ER1024" s="11"/>
      <c r="ES1024" s="11"/>
      <c r="ET1024" s="11"/>
      <c r="EU1024" s="11"/>
      <c r="EV1024" s="11"/>
      <c r="EW1024" s="11"/>
      <c r="EX1024" s="11"/>
      <c r="EY1024" s="11"/>
      <c r="EZ1024" s="11"/>
      <c r="FA1024" s="11"/>
      <c r="FB1024" s="11"/>
      <c r="FC1024" s="11"/>
      <c r="FD1024" s="11"/>
      <c r="FE1024" s="11"/>
      <c r="FF1024" s="11"/>
      <c r="FG1024" s="11"/>
      <c r="FH1024" s="11"/>
      <c r="FI1024" s="11"/>
      <c r="FJ1024" s="11"/>
      <c r="FK1024" s="11"/>
      <c r="FL1024" s="11"/>
      <c r="FM1024" s="11"/>
      <c r="FN1024" s="11"/>
      <c r="FO1024" s="11"/>
      <c r="FP1024" s="11"/>
      <c r="FQ1024" s="11"/>
      <c r="FR1024" s="11"/>
      <c r="FS1024" s="11"/>
      <c r="FT1024" s="11"/>
      <c r="FU1024" s="11"/>
      <c r="FV1024" s="11"/>
      <c r="FW1024" s="11"/>
      <c r="FX1024" s="11"/>
      <c r="FY1024" s="11"/>
      <c r="FZ1024" s="11"/>
      <c r="GA1024" s="11"/>
      <c r="GB1024" s="11"/>
      <c r="GC1024" s="11"/>
      <c r="GD1024" s="11"/>
      <c r="GE1024" s="11"/>
      <c r="GF1024" s="11"/>
      <c r="GG1024" s="11"/>
      <c r="GH1024" s="11"/>
      <c r="GI1024" s="11"/>
      <c r="GJ1024" s="11"/>
      <c r="GK1024" s="11"/>
      <c r="GL1024" s="11"/>
      <c r="GM1024" s="11"/>
      <c r="GN1024" s="11"/>
      <c r="GO1024" s="11"/>
      <c r="GP1024" s="11"/>
      <c r="GQ1024" s="11"/>
      <c r="GR1024" s="11"/>
      <c r="GS1024" s="11"/>
      <c r="GT1024" s="11"/>
      <c r="GU1024" s="11"/>
      <c r="GV1024" s="11"/>
      <c r="GW1024" s="11"/>
      <c r="GX1024" s="11"/>
      <c r="GY1024" s="11"/>
      <c r="GZ1024" s="11"/>
      <c r="HA1024" s="11"/>
      <c r="HB1024" s="11"/>
      <c r="HC1024" s="11"/>
      <c r="HD1024" s="11"/>
      <c r="HE1024" s="11"/>
      <c r="HF1024" s="11"/>
      <c r="HG1024" s="11"/>
      <c r="HH1024" s="11"/>
      <c r="HI1024" s="11"/>
      <c r="HJ1024" s="11"/>
      <c r="HK1024" s="11"/>
      <c r="HL1024" s="11"/>
      <c r="HM1024" s="11"/>
      <c r="HN1024" s="11"/>
      <c r="HO1024" s="11"/>
      <c r="HP1024" s="11"/>
      <c r="HQ1024" s="11"/>
      <c r="HR1024" s="11"/>
      <c r="HS1024" s="11"/>
      <c r="HT1024" s="11"/>
      <c r="HU1024" s="11"/>
      <c r="HV1024" s="11"/>
      <c r="HW1024" s="11"/>
      <c r="HX1024" s="11"/>
      <c r="HY1024" s="11"/>
      <c r="HZ1024" s="11"/>
      <c r="IA1024" s="11"/>
      <c r="IB1024" s="11"/>
      <c r="IC1024" s="11"/>
      <c r="ID1024" s="11"/>
      <c r="IE1024" s="11"/>
      <c r="IF1024" s="11"/>
      <c r="IG1024" s="11"/>
      <c r="IH1024" s="11"/>
      <c r="II1024" s="11"/>
      <c r="IJ1024" s="11"/>
      <c r="IK1024" s="11"/>
    </row>
    <row r="1025" spans="1:245" ht="15" customHeight="1">
      <c r="A1025" s="6"/>
      <c r="B1025" s="12" t="s">
        <v>1273</v>
      </c>
      <c r="C1025" s="3">
        <v>560</v>
      </c>
      <c r="D1025" s="3"/>
      <c r="E1025" s="3"/>
      <c r="F1025" s="3"/>
      <c r="G1025" s="3"/>
      <c r="H1025" s="3"/>
      <c r="I1025" s="3"/>
      <c r="J1025" s="4"/>
      <c r="K1025" s="5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  <c r="EF1025" s="11"/>
      <c r="EG1025" s="11"/>
      <c r="EH1025" s="11"/>
      <c r="EI1025" s="11"/>
      <c r="EJ1025" s="11"/>
      <c r="EK1025" s="11"/>
      <c r="EL1025" s="11"/>
      <c r="EM1025" s="11"/>
      <c r="EN1025" s="11"/>
      <c r="EO1025" s="11"/>
      <c r="EP1025" s="11"/>
      <c r="EQ1025" s="11"/>
      <c r="ER1025" s="11"/>
      <c r="ES1025" s="11"/>
      <c r="ET1025" s="11"/>
      <c r="EU1025" s="11"/>
      <c r="EV1025" s="11"/>
      <c r="EW1025" s="11"/>
      <c r="EX1025" s="11"/>
      <c r="EY1025" s="11"/>
      <c r="EZ1025" s="11"/>
      <c r="FA1025" s="11"/>
      <c r="FB1025" s="11"/>
      <c r="FC1025" s="11"/>
      <c r="FD1025" s="11"/>
      <c r="FE1025" s="11"/>
      <c r="FF1025" s="11"/>
      <c r="FG1025" s="11"/>
      <c r="FH1025" s="11"/>
      <c r="FI1025" s="11"/>
      <c r="FJ1025" s="11"/>
      <c r="FK1025" s="11"/>
      <c r="FL1025" s="11"/>
      <c r="FM1025" s="11"/>
      <c r="FN1025" s="11"/>
      <c r="FO1025" s="11"/>
      <c r="FP1025" s="11"/>
      <c r="FQ1025" s="11"/>
      <c r="FR1025" s="11"/>
      <c r="FS1025" s="11"/>
      <c r="FT1025" s="11"/>
      <c r="FU1025" s="11"/>
      <c r="FV1025" s="11"/>
      <c r="FW1025" s="11"/>
      <c r="FX1025" s="11"/>
      <c r="FY1025" s="11"/>
      <c r="FZ1025" s="11"/>
      <c r="GA1025" s="11"/>
      <c r="GB1025" s="11"/>
      <c r="GC1025" s="11"/>
      <c r="GD1025" s="11"/>
      <c r="GE1025" s="11"/>
      <c r="GF1025" s="11"/>
      <c r="GG1025" s="11"/>
      <c r="GH1025" s="11"/>
      <c r="GI1025" s="11"/>
      <c r="GJ1025" s="11"/>
      <c r="GK1025" s="11"/>
      <c r="GL1025" s="11"/>
      <c r="GM1025" s="11"/>
      <c r="GN1025" s="11"/>
      <c r="GO1025" s="11"/>
      <c r="GP1025" s="11"/>
      <c r="GQ1025" s="11"/>
      <c r="GR1025" s="11"/>
      <c r="GS1025" s="11"/>
      <c r="GT1025" s="11"/>
      <c r="GU1025" s="11"/>
      <c r="GV1025" s="11"/>
      <c r="GW1025" s="11"/>
      <c r="GX1025" s="11"/>
      <c r="GY1025" s="11"/>
      <c r="GZ1025" s="11"/>
      <c r="HA1025" s="11"/>
      <c r="HB1025" s="11"/>
      <c r="HC1025" s="11"/>
      <c r="HD1025" s="11"/>
      <c r="HE1025" s="11"/>
      <c r="HF1025" s="11"/>
      <c r="HG1025" s="11"/>
      <c r="HH1025" s="11"/>
      <c r="HI1025" s="11"/>
      <c r="HJ1025" s="11"/>
      <c r="HK1025" s="11"/>
      <c r="HL1025" s="11"/>
      <c r="HM1025" s="11"/>
      <c r="HN1025" s="11"/>
      <c r="HO1025" s="11"/>
      <c r="HP1025" s="11"/>
      <c r="HQ1025" s="11"/>
      <c r="HR1025" s="11"/>
      <c r="HS1025" s="11"/>
      <c r="HT1025" s="11"/>
      <c r="HU1025" s="11"/>
      <c r="HV1025" s="11"/>
      <c r="HW1025" s="11"/>
      <c r="HX1025" s="11"/>
      <c r="HY1025" s="11"/>
      <c r="HZ1025" s="11"/>
      <c r="IA1025" s="11"/>
      <c r="IB1025" s="11"/>
      <c r="IC1025" s="11"/>
      <c r="ID1025" s="11"/>
      <c r="IE1025" s="11"/>
      <c r="IF1025" s="11"/>
      <c r="IG1025" s="11"/>
      <c r="IH1025" s="11"/>
      <c r="II1025" s="11"/>
      <c r="IJ1025" s="11"/>
      <c r="IK1025" s="11"/>
    </row>
    <row r="1026" spans="1:245" ht="30" customHeight="1">
      <c r="A1026" s="6">
        <v>20</v>
      </c>
      <c r="B1026" s="12" t="s">
        <v>379</v>
      </c>
      <c r="C1026" s="3"/>
      <c r="D1026" s="3">
        <v>30359</v>
      </c>
      <c r="E1026" s="3"/>
      <c r="F1026" s="3">
        <v>44</v>
      </c>
      <c r="G1026" s="3">
        <v>14</v>
      </c>
      <c r="H1026" s="3">
        <v>1976</v>
      </c>
      <c r="I1026" s="3" t="s">
        <v>331</v>
      </c>
      <c r="J1026" s="4">
        <v>2016</v>
      </c>
      <c r="K1026" s="5" t="s">
        <v>614</v>
      </c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  <c r="HI1026" s="11"/>
      <c r="HJ1026" s="11"/>
      <c r="HK1026" s="11"/>
      <c r="HL1026" s="11"/>
      <c r="HM1026" s="11"/>
      <c r="HN1026" s="11"/>
      <c r="HO1026" s="11"/>
      <c r="HP1026" s="11"/>
      <c r="HQ1026" s="11"/>
      <c r="HR1026" s="11"/>
      <c r="HS1026" s="11"/>
      <c r="HT1026" s="11"/>
      <c r="HU1026" s="11"/>
      <c r="HV1026" s="11"/>
      <c r="HW1026" s="11"/>
      <c r="HX1026" s="11"/>
      <c r="HY1026" s="11"/>
      <c r="HZ1026" s="11"/>
      <c r="IA1026" s="11"/>
      <c r="IB1026" s="11"/>
      <c r="IC1026" s="11"/>
      <c r="ID1026" s="11"/>
      <c r="IE1026" s="11"/>
      <c r="IF1026" s="11"/>
      <c r="IG1026" s="11"/>
      <c r="IH1026" s="11"/>
      <c r="II1026" s="11"/>
      <c r="IJ1026" s="11"/>
      <c r="IK1026" s="11"/>
    </row>
    <row r="1027" spans="1:245" ht="15" customHeight="1">
      <c r="A1027" s="6"/>
      <c r="B1027" s="12" t="s">
        <v>1266</v>
      </c>
      <c r="C1027" s="3">
        <v>120</v>
      </c>
      <c r="D1027" s="3"/>
      <c r="E1027" s="3"/>
      <c r="F1027" s="3"/>
      <c r="G1027" s="3"/>
      <c r="H1027" s="3"/>
      <c r="I1027" s="3"/>
      <c r="J1027" s="4"/>
      <c r="K1027" s="5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  <c r="EF1027" s="11"/>
      <c r="EG1027" s="11"/>
      <c r="EH1027" s="11"/>
      <c r="EI1027" s="11"/>
      <c r="EJ1027" s="11"/>
      <c r="EK1027" s="11"/>
      <c r="EL1027" s="11"/>
      <c r="EM1027" s="11"/>
      <c r="EN1027" s="11"/>
      <c r="EO1027" s="11"/>
      <c r="EP1027" s="11"/>
      <c r="EQ1027" s="11"/>
      <c r="ER1027" s="11"/>
      <c r="ES1027" s="11"/>
      <c r="ET1027" s="11"/>
      <c r="EU1027" s="11"/>
      <c r="EV1027" s="11"/>
      <c r="EW1027" s="11"/>
      <c r="EX1027" s="11"/>
      <c r="EY1027" s="11"/>
      <c r="EZ1027" s="11"/>
      <c r="FA1027" s="11"/>
      <c r="FB1027" s="11"/>
      <c r="FC1027" s="11"/>
      <c r="FD1027" s="11"/>
      <c r="FE1027" s="11"/>
      <c r="FF1027" s="11"/>
      <c r="FG1027" s="11"/>
      <c r="FH1027" s="11"/>
      <c r="FI1027" s="11"/>
      <c r="FJ1027" s="11"/>
      <c r="FK1027" s="11"/>
      <c r="FL1027" s="11"/>
      <c r="FM1027" s="11"/>
      <c r="FN1027" s="11"/>
      <c r="FO1027" s="11"/>
      <c r="FP1027" s="11"/>
      <c r="FQ1027" s="11"/>
      <c r="FR1027" s="11"/>
      <c r="FS1027" s="11"/>
      <c r="FT1027" s="11"/>
      <c r="FU1027" s="11"/>
      <c r="FV1027" s="11"/>
      <c r="FW1027" s="11"/>
      <c r="FX1027" s="11"/>
      <c r="FY1027" s="11"/>
      <c r="FZ1027" s="11"/>
      <c r="GA1027" s="11"/>
      <c r="GB1027" s="11"/>
      <c r="GC1027" s="11"/>
      <c r="GD1027" s="11"/>
      <c r="GE1027" s="11"/>
      <c r="GF1027" s="11"/>
      <c r="GG1027" s="11"/>
      <c r="GH1027" s="11"/>
      <c r="GI1027" s="11"/>
      <c r="GJ1027" s="11"/>
      <c r="GK1027" s="11"/>
      <c r="GL1027" s="11"/>
      <c r="GM1027" s="11"/>
      <c r="GN1027" s="11"/>
      <c r="GO1027" s="11"/>
      <c r="GP1027" s="11"/>
      <c r="GQ1027" s="11"/>
      <c r="GR1027" s="11"/>
      <c r="GS1027" s="11"/>
      <c r="GT1027" s="11"/>
      <c r="GU1027" s="11"/>
      <c r="GV1027" s="11"/>
      <c r="GW1027" s="11"/>
      <c r="GX1027" s="11"/>
      <c r="GY1027" s="11"/>
      <c r="GZ1027" s="11"/>
      <c r="HA1027" s="11"/>
      <c r="HB1027" s="11"/>
      <c r="HC1027" s="11"/>
      <c r="HD1027" s="11"/>
      <c r="HE1027" s="11"/>
      <c r="HF1027" s="11"/>
      <c r="HG1027" s="11"/>
      <c r="HH1027" s="11"/>
      <c r="HI1027" s="11"/>
      <c r="HJ1027" s="11"/>
      <c r="HK1027" s="11"/>
      <c r="HL1027" s="11"/>
      <c r="HM1027" s="11"/>
      <c r="HN1027" s="11"/>
      <c r="HO1027" s="11"/>
      <c r="HP1027" s="11"/>
      <c r="HQ1027" s="11"/>
      <c r="HR1027" s="11"/>
      <c r="HS1027" s="11"/>
      <c r="HT1027" s="11"/>
      <c r="HU1027" s="11"/>
      <c r="HV1027" s="11"/>
      <c r="HW1027" s="11"/>
      <c r="HX1027" s="11"/>
      <c r="HY1027" s="11"/>
      <c r="HZ1027" s="11"/>
      <c r="IA1027" s="11"/>
      <c r="IB1027" s="11"/>
      <c r="IC1027" s="11"/>
      <c r="ID1027" s="11"/>
      <c r="IE1027" s="11"/>
      <c r="IF1027" s="11"/>
      <c r="IG1027" s="11"/>
      <c r="IH1027" s="11"/>
      <c r="II1027" s="11"/>
      <c r="IJ1027" s="11"/>
      <c r="IK1027" s="11"/>
    </row>
    <row r="1028" spans="1:245" ht="15" customHeight="1">
      <c r="A1028" s="6">
        <v>21</v>
      </c>
      <c r="B1028" s="12" t="s">
        <v>380</v>
      </c>
      <c r="C1028" s="3"/>
      <c r="D1028" s="3">
        <v>30359</v>
      </c>
      <c r="E1028" s="3"/>
      <c r="F1028" s="3">
        <v>22</v>
      </c>
      <c r="G1028" s="3">
        <v>7</v>
      </c>
      <c r="H1028" s="3">
        <v>1976</v>
      </c>
      <c r="I1028" s="3" t="s">
        <v>331</v>
      </c>
      <c r="J1028" s="4">
        <v>2016</v>
      </c>
      <c r="K1028" s="5" t="s">
        <v>614</v>
      </c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  <c r="EF1028" s="11"/>
      <c r="EG1028" s="11"/>
      <c r="EH1028" s="11"/>
      <c r="EI1028" s="11"/>
      <c r="EJ1028" s="11"/>
      <c r="EK1028" s="11"/>
      <c r="EL1028" s="11"/>
      <c r="EM1028" s="11"/>
      <c r="EN1028" s="11"/>
      <c r="EO1028" s="11"/>
      <c r="EP1028" s="11"/>
      <c r="EQ1028" s="11"/>
      <c r="ER1028" s="11"/>
      <c r="ES1028" s="11"/>
      <c r="ET1028" s="11"/>
      <c r="EU1028" s="11"/>
      <c r="EV1028" s="11"/>
      <c r="EW1028" s="11"/>
      <c r="EX1028" s="11"/>
      <c r="EY1028" s="11"/>
      <c r="EZ1028" s="11"/>
      <c r="FA1028" s="11"/>
      <c r="FB1028" s="11"/>
      <c r="FC1028" s="11"/>
      <c r="FD1028" s="11"/>
      <c r="FE1028" s="11"/>
      <c r="FF1028" s="11"/>
      <c r="FG1028" s="11"/>
      <c r="FH1028" s="11"/>
      <c r="FI1028" s="11"/>
      <c r="FJ1028" s="11"/>
      <c r="FK1028" s="11"/>
      <c r="FL1028" s="11"/>
      <c r="FM1028" s="11"/>
      <c r="FN1028" s="11"/>
      <c r="FO1028" s="11"/>
      <c r="FP1028" s="11"/>
      <c r="FQ1028" s="11"/>
      <c r="FR1028" s="11"/>
      <c r="FS1028" s="11"/>
      <c r="FT1028" s="11"/>
      <c r="FU1028" s="11"/>
      <c r="FV1028" s="11"/>
      <c r="FW1028" s="11"/>
      <c r="FX1028" s="11"/>
      <c r="FY1028" s="11"/>
      <c r="FZ1028" s="11"/>
      <c r="GA1028" s="11"/>
      <c r="GB1028" s="11"/>
      <c r="GC1028" s="11"/>
      <c r="GD1028" s="11"/>
      <c r="GE1028" s="11"/>
      <c r="GF1028" s="11"/>
      <c r="GG1028" s="11"/>
      <c r="GH1028" s="11"/>
      <c r="GI1028" s="11"/>
      <c r="GJ1028" s="11"/>
      <c r="GK1028" s="11"/>
      <c r="GL1028" s="11"/>
      <c r="GM1028" s="11"/>
      <c r="GN1028" s="11"/>
      <c r="GO1028" s="11"/>
      <c r="GP1028" s="11"/>
      <c r="GQ1028" s="11"/>
      <c r="GR1028" s="11"/>
      <c r="GS1028" s="11"/>
      <c r="GT1028" s="11"/>
      <c r="GU1028" s="11"/>
      <c r="GV1028" s="11"/>
      <c r="GW1028" s="11"/>
      <c r="GX1028" s="11"/>
      <c r="GY1028" s="11"/>
      <c r="GZ1028" s="11"/>
      <c r="HA1028" s="11"/>
      <c r="HB1028" s="11"/>
      <c r="HC1028" s="11"/>
      <c r="HD1028" s="11"/>
      <c r="HE1028" s="11"/>
      <c r="HF1028" s="11"/>
      <c r="HG1028" s="11"/>
      <c r="HH1028" s="11"/>
      <c r="HI1028" s="11"/>
      <c r="HJ1028" s="11"/>
      <c r="HK1028" s="11"/>
      <c r="HL1028" s="11"/>
      <c r="HM1028" s="11"/>
      <c r="HN1028" s="11"/>
      <c r="HO1028" s="11"/>
      <c r="HP1028" s="11"/>
      <c r="HQ1028" s="11"/>
      <c r="HR1028" s="11"/>
      <c r="HS1028" s="11"/>
      <c r="HT1028" s="11"/>
      <c r="HU1028" s="11"/>
      <c r="HV1028" s="11"/>
      <c r="HW1028" s="11"/>
      <c r="HX1028" s="11"/>
      <c r="HY1028" s="11"/>
      <c r="HZ1028" s="11"/>
      <c r="IA1028" s="11"/>
      <c r="IB1028" s="11"/>
      <c r="IC1028" s="11"/>
      <c r="ID1028" s="11"/>
      <c r="IE1028" s="11"/>
      <c r="IF1028" s="11"/>
      <c r="IG1028" s="11"/>
      <c r="IH1028" s="11"/>
      <c r="II1028" s="11"/>
      <c r="IJ1028" s="11"/>
      <c r="IK1028" s="11"/>
    </row>
    <row r="1029" spans="1:245" ht="15" customHeight="1">
      <c r="A1029" s="6"/>
      <c r="B1029" s="12" t="s">
        <v>1267</v>
      </c>
      <c r="C1029" s="3">
        <v>60</v>
      </c>
      <c r="D1029" s="3"/>
      <c r="E1029" s="3"/>
      <c r="F1029" s="3"/>
      <c r="G1029" s="3"/>
      <c r="H1029" s="3"/>
      <c r="I1029" s="3"/>
      <c r="J1029" s="4"/>
      <c r="K1029" s="5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  <c r="HI1029" s="11"/>
      <c r="HJ1029" s="11"/>
      <c r="HK1029" s="11"/>
      <c r="HL1029" s="11"/>
      <c r="HM1029" s="11"/>
      <c r="HN1029" s="11"/>
      <c r="HO1029" s="11"/>
      <c r="HP1029" s="11"/>
      <c r="HQ1029" s="11"/>
      <c r="HR1029" s="11"/>
      <c r="HS1029" s="11"/>
      <c r="HT1029" s="11"/>
      <c r="HU1029" s="11"/>
      <c r="HV1029" s="11"/>
      <c r="HW1029" s="11"/>
      <c r="HX1029" s="11"/>
      <c r="HY1029" s="11"/>
      <c r="HZ1029" s="11"/>
      <c r="IA1029" s="11"/>
      <c r="IB1029" s="11"/>
      <c r="IC1029" s="11"/>
      <c r="ID1029" s="11"/>
      <c r="IE1029" s="11"/>
      <c r="IF1029" s="11"/>
      <c r="IG1029" s="11"/>
      <c r="IH1029" s="11"/>
      <c r="II1029" s="11"/>
      <c r="IJ1029" s="11"/>
      <c r="IK1029" s="11"/>
    </row>
    <row r="1030" spans="1:245" ht="15" customHeight="1" hidden="1">
      <c r="A1030" s="6">
        <v>22</v>
      </c>
      <c r="B1030" s="12" t="s">
        <v>381</v>
      </c>
      <c r="C1030" s="3"/>
      <c r="D1030" s="3">
        <v>7114</v>
      </c>
      <c r="E1030" s="3"/>
      <c r="F1030" s="3">
        <v>156</v>
      </c>
      <c r="G1030" s="3">
        <v>49</v>
      </c>
      <c r="H1030" s="3">
        <v>1966</v>
      </c>
      <c r="I1030" s="3" t="s">
        <v>554</v>
      </c>
      <c r="J1030" s="4">
        <v>2014</v>
      </c>
      <c r="K1030" s="5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  <c r="EF1030" s="11"/>
      <c r="EG1030" s="11"/>
      <c r="EH1030" s="11"/>
      <c r="EI1030" s="11"/>
      <c r="EJ1030" s="11"/>
      <c r="EK1030" s="11"/>
      <c r="EL1030" s="11"/>
      <c r="EM1030" s="11"/>
      <c r="EN1030" s="11"/>
      <c r="EO1030" s="11"/>
      <c r="EP1030" s="11"/>
      <c r="EQ1030" s="11"/>
      <c r="ER1030" s="11"/>
      <c r="ES1030" s="11"/>
      <c r="ET1030" s="11"/>
      <c r="EU1030" s="11"/>
      <c r="EV1030" s="11"/>
      <c r="EW1030" s="11"/>
      <c r="EX1030" s="11"/>
      <c r="EY1030" s="11"/>
      <c r="EZ1030" s="11"/>
      <c r="FA1030" s="11"/>
      <c r="FB1030" s="11"/>
      <c r="FC1030" s="11"/>
      <c r="FD1030" s="11"/>
      <c r="FE1030" s="11"/>
      <c r="FF1030" s="11"/>
      <c r="FG1030" s="11"/>
      <c r="FH1030" s="11"/>
      <c r="FI1030" s="11"/>
      <c r="FJ1030" s="11"/>
      <c r="FK1030" s="11"/>
      <c r="FL1030" s="11"/>
      <c r="FM1030" s="11"/>
      <c r="FN1030" s="11"/>
      <c r="FO1030" s="11"/>
      <c r="FP1030" s="11"/>
      <c r="FQ1030" s="11"/>
      <c r="FR1030" s="11"/>
      <c r="FS1030" s="11"/>
      <c r="FT1030" s="11"/>
      <c r="FU1030" s="11"/>
      <c r="FV1030" s="11"/>
      <c r="FW1030" s="11"/>
      <c r="FX1030" s="11"/>
      <c r="FY1030" s="11"/>
      <c r="FZ1030" s="11"/>
      <c r="GA1030" s="11"/>
      <c r="GB1030" s="11"/>
      <c r="GC1030" s="11"/>
      <c r="GD1030" s="11"/>
      <c r="GE1030" s="11"/>
      <c r="GF1030" s="11"/>
      <c r="GG1030" s="11"/>
      <c r="GH1030" s="11"/>
      <c r="GI1030" s="11"/>
      <c r="GJ1030" s="11"/>
      <c r="GK1030" s="11"/>
      <c r="GL1030" s="11"/>
      <c r="GM1030" s="11"/>
      <c r="GN1030" s="11"/>
      <c r="GO1030" s="11"/>
      <c r="GP1030" s="11"/>
      <c r="GQ1030" s="11"/>
      <c r="GR1030" s="11"/>
      <c r="GS1030" s="11"/>
      <c r="GT1030" s="11"/>
      <c r="GU1030" s="11"/>
      <c r="GV1030" s="11"/>
      <c r="GW1030" s="11"/>
      <c r="GX1030" s="11"/>
      <c r="GY1030" s="11"/>
      <c r="GZ1030" s="11"/>
      <c r="HA1030" s="11"/>
      <c r="HB1030" s="11"/>
      <c r="HC1030" s="11"/>
      <c r="HD1030" s="11"/>
      <c r="HE1030" s="11"/>
      <c r="HF1030" s="11"/>
      <c r="HG1030" s="11"/>
      <c r="HH1030" s="11"/>
      <c r="HI1030" s="11"/>
      <c r="HJ1030" s="11"/>
      <c r="HK1030" s="11"/>
      <c r="HL1030" s="11"/>
      <c r="HM1030" s="11"/>
      <c r="HN1030" s="11"/>
      <c r="HO1030" s="11"/>
      <c r="HP1030" s="11"/>
      <c r="HQ1030" s="11"/>
      <c r="HR1030" s="11"/>
      <c r="HS1030" s="11"/>
      <c r="HT1030" s="11"/>
      <c r="HU1030" s="11"/>
      <c r="HV1030" s="11"/>
      <c r="HW1030" s="11"/>
      <c r="HX1030" s="11"/>
      <c r="HY1030" s="11"/>
      <c r="HZ1030" s="11"/>
      <c r="IA1030" s="11"/>
      <c r="IB1030" s="11"/>
      <c r="IC1030" s="11"/>
      <c r="ID1030" s="11"/>
      <c r="IE1030" s="11"/>
      <c r="IF1030" s="11"/>
      <c r="IG1030" s="11"/>
      <c r="IH1030" s="11"/>
      <c r="II1030" s="11"/>
      <c r="IJ1030" s="11"/>
      <c r="IK1030" s="11"/>
    </row>
    <row r="1031" spans="1:245" ht="15" customHeight="1" hidden="1">
      <c r="A1031" s="6"/>
      <c r="B1031" s="12" t="s">
        <v>1234</v>
      </c>
      <c r="C1031" s="3">
        <v>390</v>
      </c>
      <c r="D1031" s="3"/>
      <c r="E1031" s="3"/>
      <c r="F1031" s="3"/>
      <c r="G1031" s="3"/>
      <c r="H1031" s="3"/>
      <c r="I1031" s="3"/>
      <c r="J1031" s="4"/>
      <c r="K1031" s="5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  <c r="EF1031" s="11"/>
      <c r="EG1031" s="11"/>
      <c r="EH1031" s="11"/>
      <c r="EI1031" s="11"/>
      <c r="EJ1031" s="11"/>
      <c r="EK1031" s="11"/>
      <c r="EL1031" s="11"/>
      <c r="EM1031" s="11"/>
      <c r="EN1031" s="11"/>
      <c r="EO1031" s="11"/>
      <c r="EP1031" s="11"/>
      <c r="EQ1031" s="11"/>
      <c r="ER1031" s="11"/>
      <c r="ES1031" s="11"/>
      <c r="ET1031" s="11"/>
      <c r="EU1031" s="11"/>
      <c r="EV1031" s="11"/>
      <c r="EW1031" s="11"/>
      <c r="EX1031" s="11"/>
      <c r="EY1031" s="11"/>
      <c r="EZ1031" s="11"/>
      <c r="FA1031" s="11"/>
      <c r="FB1031" s="11"/>
      <c r="FC1031" s="11"/>
      <c r="FD1031" s="11"/>
      <c r="FE1031" s="11"/>
      <c r="FF1031" s="11"/>
      <c r="FG1031" s="11"/>
      <c r="FH1031" s="11"/>
      <c r="FI1031" s="11"/>
      <c r="FJ1031" s="11"/>
      <c r="FK1031" s="11"/>
      <c r="FL1031" s="11"/>
      <c r="FM1031" s="11"/>
      <c r="FN1031" s="11"/>
      <c r="FO1031" s="11"/>
      <c r="FP1031" s="11"/>
      <c r="FQ1031" s="11"/>
      <c r="FR1031" s="11"/>
      <c r="FS1031" s="11"/>
      <c r="FT1031" s="11"/>
      <c r="FU1031" s="11"/>
      <c r="FV1031" s="11"/>
      <c r="FW1031" s="11"/>
      <c r="FX1031" s="11"/>
      <c r="FY1031" s="11"/>
      <c r="FZ1031" s="11"/>
      <c r="GA1031" s="11"/>
      <c r="GB1031" s="11"/>
      <c r="GC1031" s="11"/>
      <c r="GD1031" s="11"/>
      <c r="GE1031" s="11"/>
      <c r="GF1031" s="11"/>
      <c r="GG1031" s="11"/>
      <c r="GH1031" s="11"/>
      <c r="GI1031" s="11"/>
      <c r="GJ1031" s="11"/>
      <c r="GK1031" s="11"/>
      <c r="GL1031" s="11"/>
      <c r="GM1031" s="11"/>
      <c r="GN1031" s="11"/>
      <c r="GO1031" s="11"/>
      <c r="GP1031" s="11"/>
      <c r="GQ1031" s="11"/>
      <c r="GR1031" s="11"/>
      <c r="GS1031" s="11"/>
      <c r="GT1031" s="11"/>
      <c r="GU1031" s="11"/>
      <c r="GV1031" s="11"/>
      <c r="GW1031" s="11"/>
      <c r="GX1031" s="11"/>
      <c r="GY1031" s="11"/>
      <c r="GZ1031" s="11"/>
      <c r="HA1031" s="11"/>
      <c r="HB1031" s="11"/>
      <c r="HC1031" s="11"/>
      <c r="HD1031" s="11"/>
      <c r="HE1031" s="11"/>
      <c r="HF1031" s="11"/>
      <c r="HG1031" s="11"/>
      <c r="HH1031" s="11"/>
      <c r="HI1031" s="11"/>
      <c r="HJ1031" s="11"/>
      <c r="HK1031" s="11"/>
      <c r="HL1031" s="11"/>
      <c r="HM1031" s="11"/>
      <c r="HN1031" s="11"/>
      <c r="HO1031" s="11"/>
      <c r="HP1031" s="11"/>
      <c r="HQ1031" s="11"/>
      <c r="HR1031" s="11"/>
      <c r="HS1031" s="11"/>
      <c r="HT1031" s="11"/>
      <c r="HU1031" s="11"/>
      <c r="HV1031" s="11"/>
      <c r="HW1031" s="11"/>
      <c r="HX1031" s="11"/>
      <c r="HY1031" s="11"/>
      <c r="HZ1031" s="11"/>
      <c r="IA1031" s="11"/>
      <c r="IB1031" s="11"/>
      <c r="IC1031" s="11"/>
      <c r="ID1031" s="11"/>
      <c r="IE1031" s="11"/>
      <c r="IF1031" s="11"/>
      <c r="IG1031" s="11"/>
      <c r="IH1031" s="11"/>
      <c r="II1031" s="11"/>
      <c r="IJ1031" s="11"/>
      <c r="IK1031" s="11"/>
    </row>
    <row r="1032" spans="1:245" s="137" customFormat="1" ht="41.25" customHeight="1">
      <c r="A1032" s="201" t="s">
        <v>1409</v>
      </c>
      <c r="B1032" s="202"/>
      <c r="C1032" s="202"/>
      <c r="D1032" s="202"/>
      <c r="E1032" s="203"/>
      <c r="F1032" s="10" t="s">
        <v>558</v>
      </c>
      <c r="G1032" s="10">
        <f>SUM(C1033:C1132)</f>
        <v>8325</v>
      </c>
      <c r="H1032" s="10" t="s">
        <v>559</v>
      </c>
      <c r="I1032" s="10"/>
      <c r="J1032" s="10"/>
      <c r="K1032" s="10"/>
      <c r="L1032" s="136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P1032" s="10"/>
      <c r="DQ1032" s="10"/>
      <c r="DR1032" s="10"/>
      <c r="DS1032" s="10"/>
      <c r="DT1032" s="10"/>
      <c r="DU1032" s="10"/>
      <c r="DV1032" s="10"/>
      <c r="DW1032" s="10"/>
      <c r="DX1032" s="10"/>
      <c r="DY1032" s="10"/>
      <c r="DZ1032" s="10"/>
      <c r="EA1032" s="10"/>
      <c r="EB1032" s="10"/>
      <c r="EC1032" s="10"/>
      <c r="ED1032" s="10"/>
      <c r="EE1032" s="10"/>
      <c r="EF1032" s="10"/>
      <c r="EG1032" s="10"/>
      <c r="EH1032" s="10"/>
      <c r="EI1032" s="10"/>
      <c r="EJ1032" s="10"/>
      <c r="EK1032" s="10"/>
      <c r="EL1032" s="10"/>
      <c r="EM1032" s="10"/>
      <c r="EN1032" s="10"/>
      <c r="EO1032" s="10"/>
      <c r="EP1032" s="10"/>
      <c r="EQ1032" s="10"/>
      <c r="ER1032" s="10"/>
      <c r="ES1032" s="10"/>
      <c r="ET1032" s="10"/>
      <c r="EU1032" s="10"/>
      <c r="EV1032" s="10"/>
      <c r="EW1032" s="10"/>
      <c r="EX1032" s="10"/>
      <c r="EY1032" s="10"/>
      <c r="EZ1032" s="10"/>
      <c r="FA1032" s="10"/>
      <c r="FB1032" s="10"/>
      <c r="FC1032" s="10"/>
      <c r="FD1032" s="10"/>
      <c r="FE1032" s="10"/>
      <c r="FF1032" s="10"/>
      <c r="FG1032" s="10"/>
      <c r="FH1032" s="10"/>
      <c r="FI1032" s="10"/>
      <c r="FJ1032" s="10"/>
      <c r="FK1032" s="10"/>
      <c r="FL1032" s="10"/>
      <c r="FM1032" s="10"/>
      <c r="FN1032" s="10"/>
      <c r="FO1032" s="10"/>
      <c r="FP1032" s="10"/>
      <c r="FQ1032" s="10"/>
      <c r="FR1032" s="10"/>
      <c r="FS1032" s="10"/>
      <c r="FT1032" s="10"/>
      <c r="FU1032" s="10"/>
      <c r="FV1032" s="10"/>
      <c r="FW1032" s="10"/>
      <c r="FX1032" s="10"/>
      <c r="FY1032" s="10"/>
      <c r="FZ1032" s="10"/>
      <c r="GA1032" s="10"/>
      <c r="GB1032" s="10"/>
      <c r="GC1032" s="10"/>
      <c r="GD1032" s="10"/>
      <c r="GE1032" s="10"/>
      <c r="GF1032" s="10"/>
      <c r="GG1032" s="10"/>
      <c r="GH1032" s="10"/>
      <c r="GI1032" s="10"/>
      <c r="GJ1032" s="10"/>
      <c r="GK1032" s="10"/>
      <c r="GL1032" s="10"/>
      <c r="GM1032" s="10"/>
      <c r="GN1032" s="10"/>
      <c r="GO1032" s="10"/>
      <c r="GP1032" s="10"/>
      <c r="GQ1032" s="10"/>
      <c r="GR1032" s="10"/>
      <c r="GS1032" s="10"/>
      <c r="GT1032" s="10"/>
      <c r="GU1032" s="10"/>
      <c r="GV1032" s="10"/>
      <c r="GW1032" s="10"/>
      <c r="GX1032" s="10"/>
      <c r="GY1032" s="10"/>
      <c r="GZ1032" s="10"/>
      <c r="HA1032" s="10"/>
      <c r="HB1032" s="10"/>
      <c r="HC1032" s="10"/>
      <c r="HD1032" s="10"/>
      <c r="HE1032" s="10"/>
      <c r="HF1032" s="10"/>
      <c r="HG1032" s="10"/>
      <c r="HH1032" s="10"/>
      <c r="HI1032" s="10"/>
      <c r="HJ1032" s="10"/>
      <c r="HK1032" s="10"/>
      <c r="HL1032" s="10"/>
      <c r="HM1032" s="10"/>
      <c r="HN1032" s="10"/>
      <c r="HO1032" s="10"/>
      <c r="HP1032" s="10"/>
      <c r="HQ1032" s="10"/>
      <c r="HR1032" s="10"/>
      <c r="HS1032" s="10"/>
      <c r="HT1032" s="10"/>
      <c r="HU1032" s="10"/>
      <c r="HV1032" s="10"/>
      <c r="HW1032" s="10"/>
      <c r="HX1032" s="10"/>
      <c r="HY1032" s="10"/>
      <c r="HZ1032" s="10"/>
      <c r="IA1032" s="10"/>
      <c r="IB1032" s="10"/>
      <c r="IC1032" s="10"/>
      <c r="ID1032" s="10"/>
      <c r="IE1032" s="10"/>
      <c r="IF1032" s="10"/>
      <c r="IG1032" s="10"/>
      <c r="IH1032" s="10"/>
      <c r="II1032" s="10"/>
      <c r="IJ1032" s="10"/>
      <c r="IK1032" s="10"/>
    </row>
    <row r="1033" spans="1:245" ht="15" customHeight="1" hidden="1">
      <c r="A1033" s="6">
        <v>1</v>
      </c>
      <c r="B1033" s="8" t="s">
        <v>383</v>
      </c>
      <c r="C1033" s="3"/>
      <c r="D1033" s="3">
        <v>26645</v>
      </c>
      <c r="E1033" s="3"/>
      <c r="F1033" s="3">
        <v>140</v>
      </c>
      <c r="G1033" s="3">
        <v>42</v>
      </c>
      <c r="H1033" s="3">
        <v>1963</v>
      </c>
      <c r="I1033" s="3" t="s">
        <v>554</v>
      </c>
      <c r="J1033" s="4">
        <v>2011</v>
      </c>
      <c r="K1033" s="5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  <c r="HI1033" s="11"/>
      <c r="HJ1033" s="11"/>
      <c r="HK1033" s="11"/>
      <c r="HL1033" s="11"/>
      <c r="HM1033" s="11"/>
      <c r="HN1033" s="11"/>
      <c r="HO1033" s="11"/>
      <c r="HP1033" s="11"/>
      <c r="HQ1033" s="11"/>
      <c r="HR1033" s="11"/>
      <c r="HS1033" s="11"/>
      <c r="HT1033" s="11"/>
      <c r="HU1033" s="11"/>
      <c r="HV1033" s="11"/>
      <c r="HW1033" s="11"/>
      <c r="HX1033" s="11"/>
      <c r="HY1033" s="11"/>
      <c r="HZ1033" s="11"/>
      <c r="IA1033" s="11"/>
      <c r="IB1033" s="11"/>
      <c r="IC1033" s="11"/>
      <c r="ID1033" s="11"/>
      <c r="IE1033" s="11"/>
      <c r="IF1033" s="11"/>
      <c r="IG1033" s="11"/>
      <c r="IH1033" s="11"/>
      <c r="II1033" s="11"/>
      <c r="IJ1033" s="11"/>
      <c r="IK1033" s="11"/>
    </row>
    <row r="1034" spans="1:245" ht="15" customHeight="1" hidden="1">
      <c r="A1034" s="6"/>
      <c r="B1034" s="8" t="s">
        <v>1242</v>
      </c>
      <c r="C1034" s="3">
        <v>520</v>
      </c>
      <c r="D1034" s="11"/>
      <c r="E1034" s="11"/>
      <c r="F1034" s="11"/>
      <c r="G1034" s="11"/>
      <c r="H1034" s="11"/>
      <c r="I1034" s="11"/>
      <c r="J1034" s="11"/>
      <c r="K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  <c r="EF1034" s="11"/>
      <c r="EG1034" s="11"/>
      <c r="EH1034" s="11"/>
      <c r="EI1034" s="11"/>
      <c r="EJ1034" s="11"/>
      <c r="EK1034" s="11"/>
      <c r="EL1034" s="11"/>
      <c r="EM1034" s="11"/>
      <c r="EN1034" s="11"/>
      <c r="EO1034" s="11"/>
      <c r="EP1034" s="11"/>
      <c r="EQ1034" s="11"/>
      <c r="ER1034" s="11"/>
      <c r="ES1034" s="11"/>
      <c r="ET1034" s="11"/>
      <c r="EU1034" s="11"/>
      <c r="EV1034" s="11"/>
      <c r="EW1034" s="11"/>
      <c r="EX1034" s="11"/>
      <c r="EY1034" s="11"/>
      <c r="EZ1034" s="11"/>
      <c r="FA1034" s="11"/>
      <c r="FB1034" s="11"/>
      <c r="FC1034" s="11"/>
      <c r="FD1034" s="11"/>
      <c r="FE1034" s="11"/>
      <c r="FF1034" s="11"/>
      <c r="FG1034" s="11"/>
      <c r="FH1034" s="11"/>
      <c r="FI1034" s="11"/>
      <c r="FJ1034" s="11"/>
      <c r="FK1034" s="11"/>
      <c r="FL1034" s="11"/>
      <c r="FM1034" s="11"/>
      <c r="FN1034" s="11"/>
      <c r="FO1034" s="11"/>
      <c r="FP1034" s="11"/>
      <c r="FQ1034" s="11"/>
      <c r="FR1034" s="11"/>
      <c r="FS1034" s="11"/>
      <c r="FT1034" s="11"/>
      <c r="FU1034" s="11"/>
      <c r="FV1034" s="11"/>
      <c r="FW1034" s="11"/>
      <c r="FX1034" s="11"/>
      <c r="FY1034" s="11"/>
      <c r="FZ1034" s="11"/>
      <c r="GA1034" s="11"/>
      <c r="GB1034" s="11"/>
      <c r="GC1034" s="11"/>
      <c r="GD1034" s="11"/>
      <c r="GE1034" s="11"/>
      <c r="GF1034" s="11"/>
      <c r="GG1034" s="11"/>
      <c r="GH1034" s="11"/>
      <c r="GI1034" s="11"/>
      <c r="GJ1034" s="11"/>
      <c r="GK1034" s="11"/>
      <c r="GL1034" s="11"/>
      <c r="GM1034" s="11"/>
      <c r="GN1034" s="11"/>
      <c r="GO1034" s="11"/>
      <c r="GP1034" s="11"/>
      <c r="GQ1034" s="11"/>
      <c r="GR1034" s="11"/>
      <c r="GS1034" s="11"/>
      <c r="GT1034" s="11"/>
      <c r="GU1034" s="11"/>
      <c r="GV1034" s="11"/>
      <c r="GW1034" s="11"/>
      <c r="GX1034" s="11"/>
      <c r="GY1034" s="11"/>
      <c r="GZ1034" s="11"/>
      <c r="HA1034" s="11"/>
      <c r="HB1034" s="11"/>
      <c r="HC1034" s="11"/>
      <c r="HD1034" s="11"/>
      <c r="HE1034" s="11"/>
      <c r="HF1034" s="11"/>
      <c r="HG1034" s="11"/>
      <c r="HH1034" s="11"/>
      <c r="HI1034" s="11"/>
      <c r="HJ1034" s="11"/>
      <c r="HK1034" s="11"/>
      <c r="HL1034" s="11"/>
      <c r="HM1034" s="11"/>
      <c r="HN1034" s="11"/>
      <c r="HO1034" s="11"/>
      <c r="HP1034" s="11"/>
      <c r="HQ1034" s="11"/>
      <c r="HR1034" s="11"/>
      <c r="HS1034" s="11"/>
      <c r="HT1034" s="11"/>
      <c r="HU1034" s="11"/>
      <c r="HV1034" s="11"/>
      <c r="HW1034" s="11"/>
      <c r="HX1034" s="11"/>
      <c r="HY1034" s="11"/>
      <c r="HZ1034" s="11"/>
      <c r="IA1034" s="11"/>
      <c r="IB1034" s="11"/>
      <c r="IC1034" s="11"/>
      <c r="ID1034" s="11"/>
      <c r="IE1034" s="11"/>
      <c r="IF1034" s="11"/>
      <c r="IG1034" s="11"/>
      <c r="IH1034" s="11"/>
      <c r="II1034" s="11"/>
      <c r="IJ1034" s="11"/>
      <c r="IK1034" s="11"/>
    </row>
    <row r="1035" spans="1:245" ht="15" customHeight="1" hidden="1">
      <c r="A1035" s="6">
        <v>2</v>
      </c>
      <c r="B1035" s="8" t="s">
        <v>384</v>
      </c>
      <c r="C1035" s="3"/>
      <c r="D1035" s="3">
        <v>26645</v>
      </c>
      <c r="E1035" s="3"/>
      <c r="F1035" s="3">
        <v>138</v>
      </c>
      <c r="G1035" s="3">
        <v>43</v>
      </c>
      <c r="H1035" s="3">
        <v>1965</v>
      </c>
      <c r="I1035" s="3" t="s">
        <v>554</v>
      </c>
      <c r="J1035" s="4">
        <v>2013</v>
      </c>
      <c r="K1035" s="5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  <c r="EF1035" s="11"/>
      <c r="EG1035" s="11"/>
      <c r="EH1035" s="11"/>
      <c r="EI1035" s="11"/>
      <c r="EJ1035" s="11"/>
      <c r="EK1035" s="11"/>
      <c r="EL1035" s="11"/>
      <c r="EM1035" s="11"/>
      <c r="EN1035" s="11"/>
      <c r="EO1035" s="11"/>
      <c r="EP1035" s="11"/>
      <c r="EQ1035" s="11"/>
      <c r="ER1035" s="11"/>
      <c r="ES1035" s="11"/>
      <c r="ET1035" s="11"/>
      <c r="EU1035" s="11"/>
      <c r="EV1035" s="11"/>
      <c r="EW1035" s="11"/>
      <c r="EX1035" s="11"/>
      <c r="EY1035" s="11"/>
      <c r="EZ1035" s="11"/>
      <c r="FA1035" s="11"/>
      <c r="FB1035" s="11"/>
      <c r="FC1035" s="11"/>
      <c r="FD1035" s="11"/>
      <c r="FE1035" s="11"/>
      <c r="FF1035" s="11"/>
      <c r="FG1035" s="11"/>
      <c r="FH1035" s="11"/>
      <c r="FI1035" s="11"/>
      <c r="FJ1035" s="11"/>
      <c r="FK1035" s="11"/>
      <c r="FL1035" s="11"/>
      <c r="FM1035" s="11"/>
      <c r="FN1035" s="11"/>
      <c r="FO1035" s="11"/>
      <c r="FP1035" s="11"/>
      <c r="FQ1035" s="11"/>
      <c r="FR1035" s="11"/>
      <c r="FS1035" s="11"/>
      <c r="FT1035" s="11"/>
      <c r="FU1035" s="11"/>
      <c r="FV1035" s="11"/>
      <c r="FW1035" s="11"/>
      <c r="FX1035" s="11"/>
      <c r="FY1035" s="11"/>
      <c r="FZ1035" s="11"/>
      <c r="GA1035" s="11"/>
      <c r="GB1035" s="11"/>
      <c r="GC1035" s="11"/>
      <c r="GD1035" s="11"/>
      <c r="GE1035" s="11"/>
      <c r="GF1035" s="11"/>
      <c r="GG1035" s="11"/>
      <c r="GH1035" s="11"/>
      <c r="GI1035" s="11"/>
      <c r="GJ1035" s="11"/>
      <c r="GK1035" s="11"/>
      <c r="GL1035" s="11"/>
      <c r="GM1035" s="11"/>
      <c r="GN1035" s="11"/>
      <c r="GO1035" s="11"/>
      <c r="GP1035" s="11"/>
      <c r="GQ1035" s="11"/>
      <c r="GR1035" s="11"/>
      <c r="GS1035" s="11"/>
      <c r="GT1035" s="11"/>
      <c r="GU1035" s="11"/>
      <c r="GV1035" s="11"/>
      <c r="GW1035" s="11"/>
      <c r="GX1035" s="11"/>
      <c r="GY1035" s="11"/>
      <c r="GZ1035" s="11"/>
      <c r="HA1035" s="11"/>
      <c r="HB1035" s="11"/>
      <c r="HC1035" s="11"/>
      <c r="HD1035" s="11"/>
      <c r="HE1035" s="11"/>
      <c r="HF1035" s="11"/>
      <c r="HG1035" s="11"/>
      <c r="HH1035" s="11"/>
      <c r="HI1035" s="11"/>
      <c r="HJ1035" s="11"/>
      <c r="HK1035" s="11"/>
      <c r="HL1035" s="11"/>
      <c r="HM1035" s="11"/>
      <c r="HN1035" s="11"/>
      <c r="HO1035" s="11"/>
      <c r="HP1035" s="11"/>
      <c r="HQ1035" s="11"/>
      <c r="HR1035" s="11"/>
      <c r="HS1035" s="11"/>
      <c r="HT1035" s="11"/>
      <c r="HU1035" s="11"/>
      <c r="HV1035" s="11"/>
      <c r="HW1035" s="11"/>
      <c r="HX1035" s="11"/>
      <c r="HY1035" s="11"/>
      <c r="HZ1035" s="11"/>
      <c r="IA1035" s="11"/>
      <c r="IB1035" s="11"/>
      <c r="IC1035" s="11"/>
      <c r="ID1035" s="11"/>
      <c r="IE1035" s="11"/>
      <c r="IF1035" s="11"/>
      <c r="IG1035" s="11"/>
      <c r="IH1035" s="11"/>
      <c r="II1035" s="11"/>
      <c r="IJ1035" s="11"/>
      <c r="IK1035" s="11"/>
    </row>
    <row r="1036" spans="1:245" ht="15" customHeight="1" hidden="1">
      <c r="A1036" s="6"/>
      <c r="B1036" s="8" t="s">
        <v>1234</v>
      </c>
      <c r="C1036" s="3">
        <v>430</v>
      </c>
      <c r="D1036" s="3"/>
      <c r="E1036" s="3"/>
      <c r="F1036" s="3"/>
      <c r="G1036" s="3"/>
      <c r="H1036" s="3"/>
      <c r="I1036" s="3"/>
      <c r="J1036" s="4"/>
      <c r="K1036" s="5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  <c r="EF1036" s="11"/>
      <c r="EG1036" s="11"/>
      <c r="EH1036" s="11"/>
      <c r="EI1036" s="11"/>
      <c r="EJ1036" s="11"/>
      <c r="EK1036" s="11"/>
      <c r="EL1036" s="11"/>
      <c r="EM1036" s="11"/>
      <c r="EN1036" s="11"/>
      <c r="EO1036" s="11"/>
      <c r="EP1036" s="11"/>
      <c r="EQ1036" s="11"/>
      <c r="ER1036" s="11"/>
      <c r="ES1036" s="11"/>
      <c r="ET1036" s="11"/>
      <c r="EU1036" s="11"/>
      <c r="EV1036" s="11"/>
      <c r="EW1036" s="11"/>
      <c r="EX1036" s="11"/>
      <c r="EY1036" s="11"/>
      <c r="EZ1036" s="11"/>
      <c r="FA1036" s="11"/>
      <c r="FB1036" s="11"/>
      <c r="FC1036" s="11"/>
      <c r="FD1036" s="11"/>
      <c r="FE1036" s="11"/>
      <c r="FF1036" s="11"/>
      <c r="FG1036" s="11"/>
      <c r="FH1036" s="11"/>
      <c r="FI1036" s="11"/>
      <c r="FJ1036" s="11"/>
      <c r="FK1036" s="11"/>
      <c r="FL1036" s="11"/>
      <c r="FM1036" s="11"/>
      <c r="FN1036" s="11"/>
      <c r="FO1036" s="11"/>
      <c r="FP1036" s="11"/>
      <c r="FQ1036" s="11"/>
      <c r="FR1036" s="11"/>
      <c r="FS1036" s="11"/>
      <c r="FT1036" s="11"/>
      <c r="FU1036" s="11"/>
      <c r="FV1036" s="11"/>
      <c r="FW1036" s="11"/>
      <c r="FX1036" s="11"/>
      <c r="FY1036" s="11"/>
      <c r="FZ1036" s="11"/>
      <c r="GA1036" s="11"/>
      <c r="GB1036" s="11"/>
      <c r="GC1036" s="11"/>
      <c r="GD1036" s="11"/>
      <c r="GE1036" s="11"/>
      <c r="GF1036" s="11"/>
      <c r="GG1036" s="11"/>
      <c r="GH1036" s="11"/>
      <c r="GI1036" s="11"/>
      <c r="GJ1036" s="11"/>
      <c r="GK1036" s="11"/>
      <c r="GL1036" s="11"/>
      <c r="GM1036" s="11"/>
      <c r="GN1036" s="11"/>
      <c r="GO1036" s="11"/>
      <c r="GP1036" s="11"/>
      <c r="GQ1036" s="11"/>
      <c r="GR1036" s="11"/>
      <c r="GS1036" s="11"/>
      <c r="GT1036" s="11"/>
      <c r="GU1036" s="11"/>
      <c r="GV1036" s="11"/>
      <c r="GW1036" s="11"/>
      <c r="GX1036" s="11"/>
      <c r="GY1036" s="11"/>
      <c r="GZ1036" s="11"/>
      <c r="HA1036" s="11"/>
      <c r="HB1036" s="11"/>
      <c r="HC1036" s="11"/>
      <c r="HD1036" s="11"/>
      <c r="HE1036" s="11"/>
      <c r="HF1036" s="11"/>
      <c r="HG1036" s="11"/>
      <c r="HH1036" s="11"/>
      <c r="HI1036" s="11"/>
      <c r="HJ1036" s="11"/>
      <c r="HK1036" s="11"/>
      <c r="HL1036" s="11"/>
      <c r="HM1036" s="11"/>
      <c r="HN1036" s="11"/>
      <c r="HO1036" s="11"/>
      <c r="HP1036" s="11"/>
      <c r="HQ1036" s="11"/>
      <c r="HR1036" s="11"/>
      <c r="HS1036" s="11"/>
      <c r="HT1036" s="11"/>
      <c r="HU1036" s="11"/>
      <c r="HV1036" s="11"/>
      <c r="HW1036" s="11"/>
      <c r="HX1036" s="11"/>
      <c r="HY1036" s="11"/>
      <c r="HZ1036" s="11"/>
      <c r="IA1036" s="11"/>
      <c r="IB1036" s="11"/>
      <c r="IC1036" s="11"/>
      <c r="ID1036" s="11"/>
      <c r="IE1036" s="11"/>
      <c r="IF1036" s="11"/>
      <c r="IG1036" s="11"/>
      <c r="IH1036" s="11"/>
      <c r="II1036" s="11"/>
      <c r="IJ1036" s="11"/>
      <c r="IK1036" s="11"/>
    </row>
    <row r="1037" spans="1:245" ht="30" customHeight="1" hidden="1">
      <c r="A1037" s="6">
        <v>3</v>
      </c>
      <c r="B1037" s="12" t="s">
        <v>385</v>
      </c>
      <c r="C1037" s="3"/>
      <c r="D1037" s="3">
        <v>26645</v>
      </c>
      <c r="E1037" s="3"/>
      <c r="F1037" s="3">
        <v>36</v>
      </c>
      <c r="G1037" s="3">
        <v>11</v>
      </c>
      <c r="H1037" s="3">
        <v>1965</v>
      </c>
      <c r="I1037" s="3" t="s">
        <v>554</v>
      </c>
      <c r="J1037" s="4">
        <v>2013</v>
      </c>
      <c r="K1037" s="5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  <c r="EF1037" s="11"/>
      <c r="EG1037" s="11"/>
      <c r="EH1037" s="11"/>
      <c r="EI1037" s="11"/>
      <c r="EJ1037" s="11"/>
      <c r="EK1037" s="11"/>
      <c r="EL1037" s="11"/>
      <c r="EM1037" s="11"/>
      <c r="EN1037" s="11"/>
      <c r="EO1037" s="11"/>
      <c r="EP1037" s="11"/>
      <c r="EQ1037" s="11"/>
      <c r="ER1037" s="11"/>
      <c r="ES1037" s="11"/>
      <c r="ET1037" s="11"/>
      <c r="EU1037" s="11"/>
      <c r="EV1037" s="11"/>
      <c r="EW1037" s="11"/>
      <c r="EX1037" s="11"/>
      <c r="EY1037" s="11"/>
      <c r="EZ1037" s="11"/>
      <c r="FA1037" s="11"/>
      <c r="FB1037" s="11"/>
      <c r="FC1037" s="11"/>
      <c r="FD1037" s="11"/>
      <c r="FE1037" s="11"/>
      <c r="FF1037" s="11"/>
      <c r="FG1037" s="11"/>
      <c r="FH1037" s="11"/>
      <c r="FI1037" s="11"/>
      <c r="FJ1037" s="11"/>
      <c r="FK1037" s="11"/>
      <c r="FL1037" s="11"/>
      <c r="FM1037" s="11"/>
      <c r="FN1037" s="11"/>
      <c r="FO1037" s="11"/>
      <c r="FP1037" s="11"/>
      <c r="FQ1037" s="11"/>
      <c r="FR1037" s="11"/>
      <c r="FS1037" s="11"/>
      <c r="FT1037" s="11"/>
      <c r="FU1037" s="11"/>
      <c r="FV1037" s="11"/>
      <c r="FW1037" s="11"/>
      <c r="FX1037" s="11"/>
      <c r="FY1037" s="11"/>
      <c r="FZ1037" s="11"/>
      <c r="GA1037" s="11"/>
      <c r="GB1037" s="11"/>
      <c r="GC1037" s="11"/>
      <c r="GD1037" s="11"/>
      <c r="GE1037" s="11"/>
      <c r="GF1037" s="11"/>
      <c r="GG1037" s="11"/>
      <c r="GH1037" s="11"/>
      <c r="GI1037" s="11"/>
      <c r="GJ1037" s="11"/>
      <c r="GK1037" s="11"/>
      <c r="GL1037" s="11"/>
      <c r="GM1037" s="11"/>
      <c r="GN1037" s="11"/>
      <c r="GO1037" s="11"/>
      <c r="GP1037" s="11"/>
      <c r="GQ1037" s="11"/>
      <c r="GR1037" s="11"/>
      <c r="GS1037" s="11"/>
      <c r="GT1037" s="11"/>
      <c r="GU1037" s="11"/>
      <c r="GV1037" s="11"/>
      <c r="GW1037" s="11"/>
      <c r="GX1037" s="11"/>
      <c r="GY1037" s="11"/>
      <c r="GZ1037" s="11"/>
      <c r="HA1037" s="11"/>
      <c r="HB1037" s="11"/>
      <c r="HC1037" s="11"/>
      <c r="HD1037" s="11"/>
      <c r="HE1037" s="11"/>
      <c r="HF1037" s="11"/>
      <c r="HG1037" s="11"/>
      <c r="HH1037" s="11"/>
      <c r="HI1037" s="11"/>
      <c r="HJ1037" s="11"/>
      <c r="HK1037" s="11"/>
      <c r="HL1037" s="11"/>
      <c r="HM1037" s="11"/>
      <c r="HN1037" s="11"/>
      <c r="HO1037" s="11"/>
      <c r="HP1037" s="11"/>
      <c r="HQ1037" s="11"/>
      <c r="HR1037" s="11"/>
      <c r="HS1037" s="11"/>
      <c r="HT1037" s="11"/>
      <c r="HU1037" s="11"/>
      <c r="HV1037" s="11"/>
      <c r="HW1037" s="11"/>
      <c r="HX1037" s="11"/>
      <c r="HY1037" s="11"/>
      <c r="HZ1037" s="11"/>
      <c r="IA1037" s="11"/>
      <c r="IB1037" s="11"/>
      <c r="IC1037" s="11"/>
      <c r="ID1037" s="11"/>
      <c r="IE1037" s="11"/>
      <c r="IF1037" s="11"/>
      <c r="IG1037" s="11"/>
      <c r="IH1037" s="11"/>
      <c r="II1037" s="11"/>
      <c r="IJ1037" s="11"/>
      <c r="IK1037" s="11"/>
    </row>
    <row r="1038" spans="1:245" ht="15" customHeight="1" hidden="1">
      <c r="A1038" s="6"/>
      <c r="B1038" s="8" t="s">
        <v>1241</v>
      </c>
      <c r="C1038" s="3">
        <v>115</v>
      </c>
      <c r="D1038" s="3"/>
      <c r="E1038" s="3"/>
      <c r="F1038" s="3"/>
      <c r="G1038" s="3"/>
      <c r="H1038" s="3"/>
      <c r="I1038" s="3"/>
      <c r="J1038" s="4"/>
      <c r="K1038" s="5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  <c r="EF1038" s="11"/>
      <c r="EG1038" s="11"/>
      <c r="EH1038" s="11"/>
      <c r="EI1038" s="11"/>
      <c r="EJ1038" s="11"/>
      <c r="EK1038" s="11"/>
      <c r="EL1038" s="11"/>
      <c r="EM1038" s="11"/>
      <c r="EN1038" s="11"/>
      <c r="EO1038" s="11"/>
      <c r="EP1038" s="11"/>
      <c r="EQ1038" s="11"/>
      <c r="ER1038" s="11"/>
      <c r="ES1038" s="11"/>
      <c r="ET1038" s="11"/>
      <c r="EU1038" s="11"/>
      <c r="EV1038" s="11"/>
      <c r="EW1038" s="11"/>
      <c r="EX1038" s="11"/>
      <c r="EY1038" s="11"/>
      <c r="EZ1038" s="11"/>
      <c r="FA1038" s="11"/>
      <c r="FB1038" s="11"/>
      <c r="FC1038" s="11"/>
      <c r="FD1038" s="11"/>
      <c r="FE1038" s="11"/>
      <c r="FF1038" s="11"/>
      <c r="FG1038" s="11"/>
      <c r="FH1038" s="11"/>
      <c r="FI1038" s="11"/>
      <c r="FJ1038" s="11"/>
      <c r="FK1038" s="11"/>
      <c r="FL1038" s="11"/>
      <c r="FM1038" s="11"/>
      <c r="FN1038" s="11"/>
      <c r="FO1038" s="11"/>
      <c r="FP1038" s="11"/>
      <c r="FQ1038" s="11"/>
      <c r="FR1038" s="11"/>
      <c r="FS1038" s="11"/>
      <c r="FT1038" s="11"/>
      <c r="FU1038" s="11"/>
      <c r="FV1038" s="11"/>
      <c r="FW1038" s="11"/>
      <c r="FX1038" s="11"/>
      <c r="FY1038" s="11"/>
      <c r="FZ1038" s="11"/>
      <c r="GA1038" s="11"/>
      <c r="GB1038" s="11"/>
      <c r="GC1038" s="11"/>
      <c r="GD1038" s="11"/>
      <c r="GE1038" s="11"/>
      <c r="GF1038" s="11"/>
      <c r="GG1038" s="11"/>
      <c r="GH1038" s="11"/>
      <c r="GI1038" s="11"/>
      <c r="GJ1038" s="11"/>
      <c r="GK1038" s="11"/>
      <c r="GL1038" s="11"/>
      <c r="GM1038" s="11"/>
      <c r="GN1038" s="11"/>
      <c r="GO1038" s="11"/>
      <c r="GP1038" s="11"/>
      <c r="GQ1038" s="11"/>
      <c r="GR1038" s="11"/>
      <c r="GS1038" s="11"/>
      <c r="GT1038" s="11"/>
      <c r="GU1038" s="11"/>
      <c r="GV1038" s="11"/>
      <c r="GW1038" s="11"/>
      <c r="GX1038" s="11"/>
      <c r="GY1038" s="11"/>
      <c r="GZ1038" s="11"/>
      <c r="HA1038" s="11"/>
      <c r="HB1038" s="11"/>
      <c r="HC1038" s="11"/>
      <c r="HD1038" s="11"/>
      <c r="HE1038" s="11"/>
      <c r="HF1038" s="11"/>
      <c r="HG1038" s="11"/>
      <c r="HH1038" s="11"/>
      <c r="HI1038" s="11"/>
      <c r="HJ1038" s="11"/>
      <c r="HK1038" s="11"/>
      <c r="HL1038" s="11"/>
      <c r="HM1038" s="11"/>
      <c r="HN1038" s="11"/>
      <c r="HO1038" s="11"/>
      <c r="HP1038" s="11"/>
      <c r="HQ1038" s="11"/>
      <c r="HR1038" s="11"/>
      <c r="HS1038" s="11"/>
      <c r="HT1038" s="11"/>
      <c r="HU1038" s="11"/>
      <c r="HV1038" s="11"/>
      <c r="HW1038" s="11"/>
      <c r="HX1038" s="11"/>
      <c r="HY1038" s="11"/>
      <c r="HZ1038" s="11"/>
      <c r="IA1038" s="11"/>
      <c r="IB1038" s="11"/>
      <c r="IC1038" s="11"/>
      <c r="ID1038" s="11"/>
      <c r="IE1038" s="11"/>
      <c r="IF1038" s="11"/>
      <c r="IG1038" s="11"/>
      <c r="IH1038" s="11"/>
      <c r="II1038" s="11"/>
      <c r="IJ1038" s="11"/>
      <c r="IK1038" s="11"/>
    </row>
    <row r="1039" spans="1:245" ht="15" customHeight="1" hidden="1">
      <c r="A1039" s="6">
        <v>4</v>
      </c>
      <c r="B1039" s="12" t="s">
        <v>403</v>
      </c>
      <c r="C1039" s="3"/>
      <c r="D1039" s="3">
        <v>30200</v>
      </c>
      <c r="E1039" s="3"/>
      <c r="F1039" s="3">
        <v>120</v>
      </c>
      <c r="G1039" s="3">
        <v>38</v>
      </c>
      <c r="H1039" s="3">
        <v>1968</v>
      </c>
      <c r="I1039" s="3" t="s">
        <v>554</v>
      </c>
      <c r="J1039" s="4">
        <v>2016</v>
      </c>
      <c r="K1039" s="5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  <c r="EF1039" s="11"/>
      <c r="EG1039" s="11"/>
      <c r="EH1039" s="11"/>
      <c r="EI1039" s="11"/>
      <c r="EJ1039" s="11"/>
      <c r="EK1039" s="11"/>
      <c r="EL1039" s="11"/>
      <c r="EM1039" s="11"/>
      <c r="EN1039" s="11"/>
      <c r="EO1039" s="11"/>
      <c r="EP1039" s="11"/>
      <c r="EQ1039" s="11"/>
      <c r="ER1039" s="11"/>
      <c r="ES1039" s="11"/>
      <c r="ET1039" s="11"/>
      <c r="EU1039" s="11"/>
      <c r="EV1039" s="11"/>
      <c r="EW1039" s="11"/>
      <c r="EX1039" s="11"/>
      <c r="EY1039" s="11"/>
      <c r="EZ1039" s="11"/>
      <c r="FA1039" s="11"/>
      <c r="FB1039" s="11"/>
      <c r="FC1039" s="11"/>
      <c r="FD1039" s="11"/>
      <c r="FE1039" s="11"/>
      <c r="FF1039" s="11"/>
      <c r="FG1039" s="11"/>
      <c r="FH1039" s="11"/>
      <c r="FI1039" s="11"/>
      <c r="FJ1039" s="11"/>
      <c r="FK1039" s="11"/>
      <c r="FL1039" s="11"/>
      <c r="FM1039" s="11"/>
      <c r="FN1039" s="11"/>
      <c r="FO1039" s="11"/>
      <c r="FP1039" s="11"/>
      <c r="FQ1039" s="11"/>
      <c r="FR1039" s="11"/>
      <c r="FS1039" s="11"/>
      <c r="FT1039" s="11"/>
      <c r="FU1039" s="11"/>
      <c r="FV1039" s="11"/>
      <c r="FW1039" s="11"/>
      <c r="FX1039" s="11"/>
      <c r="FY1039" s="11"/>
      <c r="FZ1039" s="11"/>
      <c r="GA1039" s="11"/>
      <c r="GB1039" s="11"/>
      <c r="GC1039" s="11"/>
      <c r="GD1039" s="11"/>
      <c r="GE1039" s="11"/>
      <c r="GF1039" s="11"/>
      <c r="GG1039" s="11"/>
      <c r="GH1039" s="11"/>
      <c r="GI1039" s="11"/>
      <c r="GJ1039" s="11"/>
      <c r="GK1039" s="11"/>
      <c r="GL1039" s="11"/>
      <c r="GM1039" s="11"/>
      <c r="GN1039" s="11"/>
      <c r="GO1039" s="11"/>
      <c r="GP1039" s="11"/>
      <c r="GQ1039" s="11"/>
      <c r="GR1039" s="11"/>
      <c r="GS1039" s="11"/>
      <c r="GT1039" s="11"/>
      <c r="GU1039" s="11"/>
      <c r="GV1039" s="11"/>
      <c r="GW1039" s="11"/>
      <c r="GX1039" s="11"/>
      <c r="GY1039" s="11"/>
      <c r="GZ1039" s="11"/>
      <c r="HA1039" s="11"/>
      <c r="HB1039" s="11"/>
      <c r="HC1039" s="11"/>
      <c r="HD1039" s="11"/>
      <c r="HE1039" s="11"/>
      <c r="HF1039" s="11"/>
      <c r="HG1039" s="11"/>
      <c r="HH1039" s="11"/>
      <c r="HI1039" s="11"/>
      <c r="HJ1039" s="11"/>
      <c r="HK1039" s="11"/>
      <c r="HL1039" s="11"/>
      <c r="HM1039" s="11"/>
      <c r="HN1039" s="11"/>
      <c r="HO1039" s="11"/>
      <c r="HP1039" s="11"/>
      <c r="HQ1039" s="11"/>
      <c r="HR1039" s="11"/>
      <c r="HS1039" s="11"/>
      <c r="HT1039" s="11"/>
      <c r="HU1039" s="11"/>
      <c r="HV1039" s="11"/>
      <c r="HW1039" s="11"/>
      <c r="HX1039" s="11"/>
      <c r="HY1039" s="11"/>
      <c r="HZ1039" s="11"/>
      <c r="IA1039" s="11"/>
      <c r="IB1039" s="11"/>
      <c r="IC1039" s="11"/>
      <c r="ID1039" s="11"/>
      <c r="IE1039" s="11"/>
      <c r="IF1039" s="11"/>
      <c r="IG1039" s="11"/>
      <c r="IH1039" s="11"/>
      <c r="II1039" s="11"/>
      <c r="IJ1039" s="11"/>
      <c r="IK1039" s="11"/>
    </row>
    <row r="1040" spans="1:245" ht="15" customHeight="1" hidden="1">
      <c r="A1040" s="6"/>
      <c r="B1040" s="12" t="s">
        <v>1234</v>
      </c>
      <c r="C1040" s="3">
        <v>275</v>
      </c>
      <c r="D1040" s="3"/>
      <c r="E1040" s="3"/>
      <c r="F1040" s="3"/>
      <c r="G1040" s="3"/>
      <c r="H1040" s="3"/>
      <c r="I1040" s="3"/>
      <c r="J1040" s="4"/>
      <c r="K1040" s="5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  <c r="EF1040" s="11"/>
      <c r="EG1040" s="11"/>
      <c r="EH1040" s="11"/>
      <c r="EI1040" s="11"/>
      <c r="EJ1040" s="11"/>
      <c r="EK1040" s="11"/>
      <c r="EL1040" s="11"/>
      <c r="EM1040" s="11"/>
      <c r="EN1040" s="11"/>
      <c r="EO1040" s="11"/>
      <c r="EP1040" s="11"/>
      <c r="EQ1040" s="11"/>
      <c r="ER1040" s="11"/>
      <c r="ES1040" s="11"/>
      <c r="ET1040" s="11"/>
      <c r="EU1040" s="11"/>
      <c r="EV1040" s="11"/>
      <c r="EW1040" s="11"/>
      <c r="EX1040" s="11"/>
      <c r="EY1040" s="11"/>
      <c r="EZ1040" s="11"/>
      <c r="FA1040" s="11"/>
      <c r="FB1040" s="11"/>
      <c r="FC1040" s="11"/>
      <c r="FD1040" s="11"/>
      <c r="FE1040" s="11"/>
      <c r="FF1040" s="11"/>
      <c r="FG1040" s="11"/>
      <c r="FH1040" s="11"/>
      <c r="FI1040" s="11"/>
      <c r="FJ1040" s="11"/>
      <c r="FK1040" s="11"/>
      <c r="FL1040" s="11"/>
      <c r="FM1040" s="11"/>
      <c r="FN1040" s="11"/>
      <c r="FO1040" s="11"/>
      <c r="FP1040" s="11"/>
      <c r="FQ1040" s="11"/>
      <c r="FR1040" s="11"/>
      <c r="FS1040" s="11"/>
      <c r="FT1040" s="11"/>
      <c r="FU1040" s="11"/>
      <c r="FV1040" s="11"/>
      <c r="FW1040" s="11"/>
      <c r="FX1040" s="11"/>
      <c r="FY1040" s="11"/>
      <c r="FZ1040" s="11"/>
      <c r="GA1040" s="11"/>
      <c r="GB1040" s="11"/>
      <c r="GC1040" s="11"/>
      <c r="GD1040" s="11"/>
      <c r="GE1040" s="11"/>
      <c r="GF1040" s="11"/>
      <c r="GG1040" s="11"/>
      <c r="GH1040" s="11"/>
      <c r="GI1040" s="11"/>
      <c r="GJ1040" s="11"/>
      <c r="GK1040" s="11"/>
      <c r="GL1040" s="11"/>
      <c r="GM1040" s="11"/>
      <c r="GN1040" s="11"/>
      <c r="GO1040" s="11"/>
      <c r="GP1040" s="11"/>
      <c r="GQ1040" s="11"/>
      <c r="GR1040" s="11"/>
      <c r="GS1040" s="11"/>
      <c r="GT1040" s="11"/>
      <c r="GU1040" s="11"/>
      <c r="GV1040" s="11"/>
      <c r="GW1040" s="11"/>
      <c r="GX1040" s="11"/>
      <c r="GY1040" s="11"/>
      <c r="GZ1040" s="11"/>
      <c r="HA1040" s="11"/>
      <c r="HB1040" s="11"/>
      <c r="HC1040" s="11"/>
      <c r="HD1040" s="11"/>
      <c r="HE1040" s="11"/>
      <c r="HF1040" s="11"/>
      <c r="HG1040" s="11"/>
      <c r="HH1040" s="11"/>
      <c r="HI1040" s="11"/>
      <c r="HJ1040" s="11"/>
      <c r="HK1040" s="11"/>
      <c r="HL1040" s="11"/>
      <c r="HM1040" s="11"/>
      <c r="HN1040" s="11"/>
      <c r="HO1040" s="11"/>
      <c r="HP1040" s="11"/>
      <c r="HQ1040" s="11"/>
      <c r="HR1040" s="11"/>
      <c r="HS1040" s="11"/>
      <c r="HT1040" s="11"/>
      <c r="HU1040" s="11"/>
      <c r="HV1040" s="11"/>
      <c r="HW1040" s="11"/>
      <c r="HX1040" s="11"/>
      <c r="HY1040" s="11"/>
      <c r="HZ1040" s="11"/>
      <c r="IA1040" s="11"/>
      <c r="IB1040" s="11"/>
      <c r="IC1040" s="11"/>
      <c r="ID1040" s="11"/>
      <c r="IE1040" s="11"/>
      <c r="IF1040" s="11"/>
      <c r="IG1040" s="11"/>
      <c r="IH1040" s="11"/>
      <c r="II1040" s="11"/>
      <c r="IJ1040" s="11"/>
      <c r="IK1040" s="11"/>
    </row>
    <row r="1041" spans="1:245" ht="16.5" customHeight="1" hidden="1">
      <c r="A1041" s="6">
        <v>5</v>
      </c>
      <c r="B1041" s="12" t="s">
        <v>404</v>
      </c>
      <c r="C1041" s="3"/>
      <c r="D1041" s="3">
        <v>30200</v>
      </c>
      <c r="E1041" s="3"/>
      <c r="F1041" s="3">
        <v>13</v>
      </c>
      <c r="G1041" s="3">
        <v>4</v>
      </c>
      <c r="H1041" s="3">
        <v>1968</v>
      </c>
      <c r="I1041" s="3" t="s">
        <v>554</v>
      </c>
      <c r="J1041" s="4">
        <v>2016</v>
      </c>
      <c r="K1041" s="5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  <c r="EF1041" s="11"/>
      <c r="EG1041" s="11"/>
      <c r="EH1041" s="11"/>
      <c r="EI1041" s="11"/>
      <c r="EJ1041" s="11"/>
      <c r="EK1041" s="11"/>
      <c r="EL1041" s="11"/>
      <c r="EM1041" s="11"/>
      <c r="EN1041" s="11"/>
      <c r="EO1041" s="11"/>
      <c r="EP1041" s="11"/>
      <c r="EQ1041" s="11"/>
      <c r="ER1041" s="11"/>
      <c r="ES1041" s="11"/>
      <c r="ET1041" s="11"/>
      <c r="EU1041" s="11"/>
      <c r="EV1041" s="11"/>
      <c r="EW1041" s="11"/>
      <c r="EX1041" s="11"/>
      <c r="EY1041" s="11"/>
      <c r="EZ1041" s="11"/>
      <c r="FA1041" s="11"/>
      <c r="FB1041" s="11"/>
      <c r="FC1041" s="11"/>
      <c r="FD1041" s="11"/>
      <c r="FE1041" s="11"/>
      <c r="FF1041" s="11"/>
      <c r="FG1041" s="11"/>
      <c r="FH1041" s="11"/>
      <c r="FI1041" s="11"/>
      <c r="FJ1041" s="11"/>
      <c r="FK1041" s="11"/>
      <c r="FL1041" s="11"/>
      <c r="FM1041" s="11"/>
      <c r="FN1041" s="11"/>
      <c r="FO1041" s="11"/>
      <c r="FP1041" s="11"/>
      <c r="FQ1041" s="11"/>
      <c r="FR1041" s="11"/>
      <c r="FS1041" s="11"/>
      <c r="FT1041" s="11"/>
      <c r="FU1041" s="11"/>
      <c r="FV1041" s="11"/>
      <c r="FW1041" s="11"/>
      <c r="FX1041" s="11"/>
      <c r="FY1041" s="11"/>
      <c r="FZ1041" s="11"/>
      <c r="GA1041" s="11"/>
      <c r="GB1041" s="11"/>
      <c r="GC1041" s="11"/>
      <c r="GD1041" s="11"/>
      <c r="GE1041" s="11"/>
      <c r="GF1041" s="11"/>
      <c r="GG1041" s="11"/>
      <c r="GH1041" s="11"/>
      <c r="GI1041" s="11"/>
      <c r="GJ1041" s="11"/>
      <c r="GK1041" s="11"/>
      <c r="GL1041" s="11"/>
      <c r="GM1041" s="11"/>
      <c r="GN1041" s="11"/>
      <c r="GO1041" s="11"/>
      <c r="GP1041" s="11"/>
      <c r="GQ1041" s="11"/>
      <c r="GR1041" s="11"/>
      <c r="GS1041" s="11"/>
      <c r="GT1041" s="11"/>
      <c r="GU1041" s="11"/>
      <c r="GV1041" s="11"/>
      <c r="GW1041" s="11"/>
      <c r="GX1041" s="11"/>
      <c r="GY1041" s="11"/>
      <c r="GZ1041" s="11"/>
      <c r="HA1041" s="11"/>
      <c r="HB1041" s="11"/>
      <c r="HC1041" s="11"/>
      <c r="HD1041" s="11"/>
      <c r="HE1041" s="11"/>
      <c r="HF1041" s="11"/>
      <c r="HG1041" s="11"/>
      <c r="HH1041" s="11"/>
      <c r="HI1041" s="11"/>
      <c r="HJ1041" s="11"/>
      <c r="HK1041" s="11"/>
      <c r="HL1041" s="11"/>
      <c r="HM1041" s="11"/>
      <c r="HN1041" s="11"/>
      <c r="HO1041" s="11"/>
      <c r="HP1041" s="11"/>
      <c r="HQ1041" s="11"/>
      <c r="HR1041" s="11"/>
      <c r="HS1041" s="11"/>
      <c r="HT1041" s="11"/>
      <c r="HU1041" s="11"/>
      <c r="HV1041" s="11"/>
      <c r="HW1041" s="11"/>
      <c r="HX1041" s="11"/>
      <c r="HY1041" s="11"/>
      <c r="HZ1041" s="11"/>
      <c r="IA1041" s="11"/>
      <c r="IB1041" s="11"/>
      <c r="IC1041" s="11"/>
      <c r="ID1041" s="11"/>
      <c r="IE1041" s="11"/>
      <c r="IF1041" s="11"/>
      <c r="IG1041" s="11"/>
      <c r="IH1041" s="11"/>
      <c r="II1041" s="11"/>
      <c r="IJ1041" s="11"/>
      <c r="IK1041" s="11"/>
    </row>
    <row r="1042" spans="1:245" ht="15" customHeight="1" hidden="1">
      <c r="A1042" s="6"/>
      <c r="B1042" s="12" t="s">
        <v>1234</v>
      </c>
      <c r="C1042" s="3">
        <v>30</v>
      </c>
      <c r="D1042" s="3"/>
      <c r="E1042" s="3"/>
      <c r="F1042" s="3"/>
      <c r="G1042" s="3"/>
      <c r="H1042" s="3"/>
      <c r="I1042" s="3"/>
      <c r="J1042" s="4"/>
      <c r="K1042" s="5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  <c r="EF1042" s="11"/>
      <c r="EG1042" s="11"/>
      <c r="EH1042" s="11"/>
      <c r="EI1042" s="11"/>
      <c r="EJ1042" s="11"/>
      <c r="EK1042" s="11"/>
      <c r="EL1042" s="11"/>
      <c r="EM1042" s="11"/>
      <c r="EN1042" s="11"/>
      <c r="EO1042" s="11"/>
      <c r="EP1042" s="11"/>
      <c r="EQ1042" s="11"/>
      <c r="ER1042" s="11"/>
      <c r="ES1042" s="11"/>
      <c r="ET1042" s="11"/>
      <c r="EU1042" s="11"/>
      <c r="EV1042" s="11"/>
      <c r="EW1042" s="11"/>
      <c r="EX1042" s="11"/>
      <c r="EY1042" s="11"/>
      <c r="EZ1042" s="11"/>
      <c r="FA1042" s="11"/>
      <c r="FB1042" s="11"/>
      <c r="FC1042" s="11"/>
      <c r="FD1042" s="11"/>
      <c r="FE1042" s="11"/>
      <c r="FF1042" s="11"/>
      <c r="FG1042" s="11"/>
      <c r="FH1042" s="11"/>
      <c r="FI1042" s="11"/>
      <c r="FJ1042" s="11"/>
      <c r="FK1042" s="11"/>
      <c r="FL1042" s="11"/>
      <c r="FM1042" s="11"/>
      <c r="FN1042" s="11"/>
      <c r="FO1042" s="11"/>
      <c r="FP1042" s="11"/>
      <c r="FQ1042" s="11"/>
      <c r="FR1042" s="11"/>
      <c r="FS1042" s="11"/>
      <c r="FT1042" s="11"/>
      <c r="FU1042" s="11"/>
      <c r="FV1042" s="11"/>
      <c r="FW1042" s="11"/>
      <c r="FX1042" s="11"/>
      <c r="FY1042" s="11"/>
      <c r="FZ1042" s="11"/>
      <c r="GA1042" s="11"/>
      <c r="GB1042" s="11"/>
      <c r="GC1042" s="11"/>
      <c r="GD1042" s="11"/>
      <c r="GE1042" s="11"/>
      <c r="GF1042" s="11"/>
      <c r="GG1042" s="11"/>
      <c r="GH1042" s="11"/>
      <c r="GI1042" s="11"/>
      <c r="GJ1042" s="11"/>
      <c r="GK1042" s="11"/>
      <c r="GL1042" s="11"/>
      <c r="GM1042" s="11"/>
      <c r="GN1042" s="11"/>
      <c r="GO1042" s="11"/>
      <c r="GP1042" s="11"/>
      <c r="GQ1042" s="11"/>
      <c r="GR1042" s="11"/>
      <c r="GS1042" s="11"/>
      <c r="GT1042" s="11"/>
      <c r="GU1042" s="11"/>
      <c r="GV1042" s="11"/>
      <c r="GW1042" s="11"/>
      <c r="GX1042" s="11"/>
      <c r="GY1042" s="11"/>
      <c r="GZ1042" s="11"/>
      <c r="HA1042" s="11"/>
      <c r="HB1042" s="11"/>
      <c r="HC1042" s="11"/>
      <c r="HD1042" s="11"/>
      <c r="HE1042" s="11"/>
      <c r="HF1042" s="11"/>
      <c r="HG1042" s="11"/>
      <c r="HH1042" s="11"/>
      <c r="HI1042" s="11"/>
      <c r="HJ1042" s="11"/>
      <c r="HK1042" s="11"/>
      <c r="HL1042" s="11"/>
      <c r="HM1042" s="11"/>
      <c r="HN1042" s="11"/>
      <c r="HO1042" s="11"/>
      <c r="HP1042" s="11"/>
      <c r="HQ1042" s="11"/>
      <c r="HR1042" s="11"/>
      <c r="HS1042" s="11"/>
      <c r="HT1042" s="11"/>
      <c r="HU1042" s="11"/>
      <c r="HV1042" s="11"/>
      <c r="HW1042" s="11"/>
      <c r="HX1042" s="11"/>
      <c r="HY1042" s="11"/>
      <c r="HZ1042" s="11"/>
      <c r="IA1042" s="11"/>
      <c r="IB1042" s="11"/>
      <c r="IC1042" s="11"/>
      <c r="ID1042" s="11"/>
      <c r="IE1042" s="11"/>
      <c r="IF1042" s="11"/>
      <c r="IG1042" s="11"/>
      <c r="IH1042" s="11"/>
      <c r="II1042" s="11"/>
      <c r="IJ1042" s="11"/>
      <c r="IK1042" s="11"/>
    </row>
    <row r="1043" spans="1:245" ht="30.75" customHeight="1" hidden="1">
      <c r="A1043" s="6">
        <v>6</v>
      </c>
      <c r="B1043" s="12" t="s">
        <v>405</v>
      </c>
      <c r="C1043" s="3"/>
      <c r="D1043" s="3">
        <v>30200</v>
      </c>
      <c r="E1043" s="3"/>
      <c r="F1043" s="3">
        <v>14</v>
      </c>
      <c r="G1043" s="3">
        <v>5</v>
      </c>
      <c r="H1043" s="3">
        <v>1967</v>
      </c>
      <c r="I1043" s="3" t="s">
        <v>554</v>
      </c>
      <c r="J1043" s="4">
        <v>2015</v>
      </c>
      <c r="K1043" s="5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  <c r="EF1043" s="11"/>
      <c r="EG1043" s="11"/>
      <c r="EH1043" s="11"/>
      <c r="EI1043" s="11"/>
      <c r="EJ1043" s="11"/>
      <c r="EK1043" s="11"/>
      <c r="EL1043" s="11"/>
      <c r="EM1043" s="11"/>
      <c r="EN1043" s="11"/>
      <c r="EO1043" s="11"/>
      <c r="EP1043" s="11"/>
      <c r="EQ1043" s="11"/>
      <c r="ER1043" s="11"/>
      <c r="ES1043" s="11"/>
      <c r="ET1043" s="11"/>
      <c r="EU1043" s="11"/>
      <c r="EV1043" s="11"/>
      <c r="EW1043" s="11"/>
      <c r="EX1043" s="11"/>
      <c r="EY1043" s="11"/>
      <c r="EZ1043" s="11"/>
      <c r="FA1043" s="11"/>
      <c r="FB1043" s="11"/>
      <c r="FC1043" s="11"/>
      <c r="FD1043" s="11"/>
      <c r="FE1043" s="11"/>
      <c r="FF1043" s="11"/>
      <c r="FG1043" s="11"/>
      <c r="FH1043" s="11"/>
      <c r="FI1043" s="11"/>
      <c r="FJ1043" s="11"/>
      <c r="FK1043" s="11"/>
      <c r="FL1043" s="11"/>
      <c r="FM1043" s="11"/>
      <c r="FN1043" s="11"/>
      <c r="FO1043" s="11"/>
      <c r="FP1043" s="11"/>
      <c r="FQ1043" s="11"/>
      <c r="FR1043" s="11"/>
      <c r="FS1043" s="11"/>
      <c r="FT1043" s="11"/>
      <c r="FU1043" s="11"/>
      <c r="FV1043" s="11"/>
      <c r="FW1043" s="11"/>
      <c r="FX1043" s="11"/>
      <c r="FY1043" s="11"/>
      <c r="FZ1043" s="11"/>
      <c r="GA1043" s="11"/>
      <c r="GB1043" s="11"/>
      <c r="GC1043" s="11"/>
      <c r="GD1043" s="11"/>
      <c r="GE1043" s="11"/>
      <c r="GF1043" s="11"/>
      <c r="GG1043" s="11"/>
      <c r="GH1043" s="11"/>
      <c r="GI1043" s="11"/>
      <c r="GJ1043" s="11"/>
      <c r="GK1043" s="11"/>
      <c r="GL1043" s="11"/>
      <c r="GM1043" s="11"/>
      <c r="GN1043" s="11"/>
      <c r="GO1043" s="11"/>
      <c r="GP1043" s="11"/>
      <c r="GQ1043" s="11"/>
      <c r="GR1043" s="11"/>
      <c r="GS1043" s="11"/>
      <c r="GT1043" s="11"/>
      <c r="GU1043" s="11"/>
      <c r="GV1043" s="11"/>
      <c r="GW1043" s="11"/>
      <c r="GX1043" s="11"/>
      <c r="GY1043" s="11"/>
      <c r="GZ1043" s="11"/>
      <c r="HA1043" s="11"/>
      <c r="HB1043" s="11"/>
      <c r="HC1043" s="11"/>
      <c r="HD1043" s="11"/>
      <c r="HE1043" s="11"/>
      <c r="HF1043" s="11"/>
      <c r="HG1043" s="11"/>
      <c r="HH1043" s="11"/>
      <c r="HI1043" s="11"/>
      <c r="HJ1043" s="11"/>
      <c r="HK1043" s="11"/>
      <c r="HL1043" s="11"/>
      <c r="HM1043" s="11"/>
      <c r="HN1043" s="11"/>
      <c r="HO1043" s="11"/>
      <c r="HP1043" s="11"/>
      <c r="HQ1043" s="11"/>
      <c r="HR1043" s="11"/>
      <c r="HS1043" s="11"/>
      <c r="HT1043" s="11"/>
      <c r="HU1043" s="11"/>
      <c r="HV1043" s="11"/>
      <c r="HW1043" s="11"/>
      <c r="HX1043" s="11"/>
      <c r="HY1043" s="11"/>
      <c r="HZ1043" s="11"/>
      <c r="IA1043" s="11"/>
      <c r="IB1043" s="11"/>
      <c r="IC1043" s="11"/>
      <c r="ID1043" s="11"/>
      <c r="IE1043" s="11"/>
      <c r="IF1043" s="11"/>
      <c r="IG1043" s="11"/>
      <c r="IH1043" s="11"/>
      <c r="II1043" s="11"/>
      <c r="IJ1043" s="11"/>
      <c r="IK1043" s="11"/>
    </row>
    <row r="1044" spans="1:245" ht="15" customHeight="1" hidden="1">
      <c r="A1044" s="6"/>
      <c r="B1044" s="12" t="s">
        <v>1241</v>
      </c>
      <c r="C1044" s="3">
        <v>45</v>
      </c>
      <c r="D1044" s="3"/>
      <c r="E1044" s="3"/>
      <c r="F1044" s="3"/>
      <c r="G1044" s="3"/>
      <c r="H1044" s="3"/>
      <c r="I1044" s="3"/>
      <c r="J1044" s="4"/>
      <c r="K1044" s="5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  <c r="HA1044" s="11"/>
      <c r="HB1044" s="11"/>
      <c r="HC1044" s="11"/>
      <c r="HD1044" s="11"/>
      <c r="HE1044" s="11"/>
      <c r="HF1044" s="11"/>
      <c r="HG1044" s="11"/>
      <c r="HH1044" s="11"/>
      <c r="HI1044" s="11"/>
      <c r="HJ1044" s="11"/>
      <c r="HK1044" s="11"/>
      <c r="HL1044" s="11"/>
      <c r="HM1044" s="11"/>
      <c r="HN1044" s="11"/>
      <c r="HO1044" s="11"/>
      <c r="HP1044" s="11"/>
      <c r="HQ1044" s="11"/>
      <c r="HR1044" s="11"/>
      <c r="HS1044" s="11"/>
      <c r="HT1044" s="11"/>
      <c r="HU1044" s="11"/>
      <c r="HV1044" s="11"/>
      <c r="HW1044" s="11"/>
      <c r="HX1044" s="11"/>
      <c r="HY1044" s="11"/>
      <c r="HZ1044" s="11"/>
      <c r="IA1044" s="11"/>
      <c r="IB1044" s="11"/>
      <c r="IC1044" s="11"/>
      <c r="ID1044" s="11"/>
      <c r="IE1044" s="11"/>
      <c r="IF1044" s="11"/>
      <c r="IG1044" s="11"/>
      <c r="IH1044" s="11"/>
      <c r="II1044" s="11"/>
      <c r="IJ1044" s="11"/>
      <c r="IK1044" s="11"/>
    </row>
    <row r="1045" spans="1:245" ht="18" customHeight="1" hidden="1">
      <c r="A1045" s="6">
        <v>7</v>
      </c>
      <c r="B1045" s="12" t="s">
        <v>406</v>
      </c>
      <c r="C1045" s="3"/>
      <c r="D1045" s="3">
        <v>30200</v>
      </c>
      <c r="E1045" s="3"/>
      <c r="F1045" s="3">
        <v>25</v>
      </c>
      <c r="G1045" s="3">
        <v>8</v>
      </c>
      <c r="H1045" s="3">
        <v>1969</v>
      </c>
      <c r="I1045" s="3" t="s">
        <v>554</v>
      </c>
      <c r="J1045" s="4">
        <v>2017</v>
      </c>
      <c r="K1045" s="5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  <c r="EF1045" s="11"/>
      <c r="EG1045" s="11"/>
      <c r="EH1045" s="11"/>
      <c r="EI1045" s="11"/>
      <c r="EJ1045" s="11"/>
      <c r="EK1045" s="11"/>
      <c r="EL1045" s="11"/>
      <c r="EM1045" s="11"/>
      <c r="EN1045" s="11"/>
      <c r="EO1045" s="11"/>
      <c r="EP1045" s="11"/>
      <c r="EQ1045" s="11"/>
      <c r="ER1045" s="11"/>
      <c r="ES1045" s="11"/>
      <c r="ET1045" s="11"/>
      <c r="EU1045" s="11"/>
      <c r="EV1045" s="11"/>
      <c r="EW1045" s="11"/>
      <c r="EX1045" s="11"/>
      <c r="EY1045" s="11"/>
      <c r="EZ1045" s="11"/>
      <c r="FA1045" s="11"/>
      <c r="FB1045" s="11"/>
      <c r="FC1045" s="11"/>
      <c r="FD1045" s="11"/>
      <c r="FE1045" s="11"/>
      <c r="FF1045" s="11"/>
      <c r="FG1045" s="11"/>
      <c r="FH1045" s="11"/>
      <c r="FI1045" s="11"/>
      <c r="FJ1045" s="11"/>
      <c r="FK1045" s="11"/>
      <c r="FL1045" s="11"/>
      <c r="FM1045" s="11"/>
      <c r="FN1045" s="11"/>
      <c r="FO1045" s="11"/>
      <c r="FP1045" s="11"/>
      <c r="FQ1045" s="11"/>
      <c r="FR1045" s="11"/>
      <c r="FS1045" s="11"/>
      <c r="FT1045" s="11"/>
      <c r="FU1045" s="11"/>
      <c r="FV1045" s="11"/>
      <c r="FW1045" s="11"/>
      <c r="FX1045" s="11"/>
      <c r="FY1045" s="11"/>
      <c r="FZ1045" s="11"/>
      <c r="GA1045" s="11"/>
      <c r="GB1045" s="11"/>
      <c r="GC1045" s="11"/>
      <c r="GD1045" s="11"/>
      <c r="GE1045" s="11"/>
      <c r="GF1045" s="11"/>
      <c r="GG1045" s="11"/>
      <c r="GH1045" s="11"/>
      <c r="GI1045" s="11"/>
      <c r="GJ1045" s="11"/>
      <c r="GK1045" s="11"/>
      <c r="GL1045" s="11"/>
      <c r="GM1045" s="11"/>
      <c r="GN1045" s="11"/>
      <c r="GO1045" s="11"/>
      <c r="GP1045" s="11"/>
      <c r="GQ1045" s="11"/>
      <c r="GR1045" s="11"/>
      <c r="GS1045" s="11"/>
      <c r="GT1045" s="11"/>
      <c r="GU1045" s="11"/>
      <c r="GV1045" s="11"/>
      <c r="GW1045" s="11"/>
      <c r="GX1045" s="11"/>
      <c r="GY1045" s="11"/>
      <c r="GZ1045" s="11"/>
      <c r="HA1045" s="11"/>
      <c r="HB1045" s="11"/>
      <c r="HC1045" s="11"/>
      <c r="HD1045" s="11"/>
      <c r="HE1045" s="11"/>
      <c r="HF1045" s="11"/>
      <c r="HG1045" s="11"/>
      <c r="HH1045" s="11"/>
      <c r="HI1045" s="11"/>
      <c r="HJ1045" s="11"/>
      <c r="HK1045" s="11"/>
      <c r="HL1045" s="11"/>
      <c r="HM1045" s="11"/>
      <c r="HN1045" s="11"/>
      <c r="HO1045" s="11"/>
      <c r="HP1045" s="11"/>
      <c r="HQ1045" s="11"/>
      <c r="HR1045" s="11"/>
      <c r="HS1045" s="11"/>
      <c r="HT1045" s="11"/>
      <c r="HU1045" s="11"/>
      <c r="HV1045" s="11"/>
      <c r="HW1045" s="11"/>
      <c r="HX1045" s="11"/>
      <c r="HY1045" s="11"/>
      <c r="HZ1045" s="11"/>
      <c r="IA1045" s="11"/>
      <c r="IB1045" s="11"/>
      <c r="IC1045" s="11"/>
      <c r="ID1045" s="11"/>
      <c r="IE1045" s="11"/>
      <c r="IF1045" s="11"/>
      <c r="IG1045" s="11"/>
      <c r="IH1045" s="11"/>
      <c r="II1045" s="11"/>
      <c r="IJ1045" s="11"/>
      <c r="IK1045" s="11"/>
    </row>
    <row r="1046" spans="1:245" ht="15" customHeight="1" hidden="1">
      <c r="A1046" s="6"/>
      <c r="B1046" s="12" t="s">
        <v>1268</v>
      </c>
      <c r="C1046" s="3">
        <v>110</v>
      </c>
      <c r="D1046" s="3"/>
      <c r="E1046" s="3"/>
      <c r="F1046" s="3"/>
      <c r="G1046" s="3"/>
      <c r="H1046" s="3"/>
      <c r="I1046" s="3"/>
      <c r="J1046" s="4"/>
      <c r="K1046" s="5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  <c r="EF1046" s="11"/>
      <c r="EG1046" s="11"/>
      <c r="EH1046" s="11"/>
      <c r="EI1046" s="11"/>
      <c r="EJ1046" s="11"/>
      <c r="EK1046" s="11"/>
      <c r="EL1046" s="11"/>
      <c r="EM1046" s="11"/>
      <c r="EN1046" s="11"/>
      <c r="EO1046" s="11"/>
      <c r="EP1046" s="11"/>
      <c r="EQ1046" s="11"/>
      <c r="ER1046" s="11"/>
      <c r="ES1046" s="11"/>
      <c r="ET1046" s="11"/>
      <c r="EU1046" s="11"/>
      <c r="EV1046" s="11"/>
      <c r="EW1046" s="11"/>
      <c r="EX1046" s="11"/>
      <c r="EY1046" s="11"/>
      <c r="EZ1046" s="11"/>
      <c r="FA1046" s="11"/>
      <c r="FB1046" s="11"/>
      <c r="FC1046" s="11"/>
      <c r="FD1046" s="11"/>
      <c r="FE1046" s="11"/>
      <c r="FF1046" s="11"/>
      <c r="FG1046" s="11"/>
      <c r="FH1046" s="11"/>
      <c r="FI1046" s="11"/>
      <c r="FJ1046" s="11"/>
      <c r="FK1046" s="11"/>
      <c r="FL1046" s="11"/>
      <c r="FM1046" s="11"/>
      <c r="FN1046" s="11"/>
      <c r="FO1046" s="11"/>
      <c r="FP1046" s="11"/>
      <c r="FQ1046" s="11"/>
      <c r="FR1046" s="11"/>
      <c r="FS1046" s="11"/>
      <c r="FT1046" s="11"/>
      <c r="FU1046" s="11"/>
      <c r="FV1046" s="11"/>
      <c r="FW1046" s="11"/>
      <c r="FX1046" s="11"/>
      <c r="FY1046" s="11"/>
      <c r="FZ1046" s="11"/>
      <c r="GA1046" s="11"/>
      <c r="GB1046" s="11"/>
      <c r="GC1046" s="11"/>
      <c r="GD1046" s="11"/>
      <c r="GE1046" s="11"/>
      <c r="GF1046" s="11"/>
      <c r="GG1046" s="11"/>
      <c r="GH1046" s="11"/>
      <c r="GI1046" s="11"/>
      <c r="GJ1046" s="11"/>
      <c r="GK1046" s="11"/>
      <c r="GL1046" s="11"/>
      <c r="GM1046" s="11"/>
      <c r="GN1046" s="11"/>
      <c r="GO1046" s="11"/>
      <c r="GP1046" s="11"/>
      <c r="GQ1046" s="11"/>
      <c r="GR1046" s="11"/>
      <c r="GS1046" s="11"/>
      <c r="GT1046" s="11"/>
      <c r="GU1046" s="11"/>
      <c r="GV1046" s="11"/>
      <c r="GW1046" s="11"/>
      <c r="GX1046" s="11"/>
      <c r="GY1046" s="11"/>
      <c r="GZ1046" s="11"/>
      <c r="HA1046" s="11"/>
      <c r="HB1046" s="11"/>
      <c r="HC1046" s="11"/>
      <c r="HD1046" s="11"/>
      <c r="HE1046" s="11"/>
      <c r="HF1046" s="11"/>
      <c r="HG1046" s="11"/>
      <c r="HH1046" s="11"/>
      <c r="HI1046" s="11"/>
      <c r="HJ1046" s="11"/>
      <c r="HK1046" s="11"/>
      <c r="HL1046" s="11"/>
      <c r="HM1046" s="11"/>
      <c r="HN1046" s="11"/>
      <c r="HO1046" s="11"/>
      <c r="HP1046" s="11"/>
      <c r="HQ1046" s="11"/>
      <c r="HR1046" s="11"/>
      <c r="HS1046" s="11"/>
      <c r="HT1046" s="11"/>
      <c r="HU1046" s="11"/>
      <c r="HV1046" s="11"/>
      <c r="HW1046" s="11"/>
      <c r="HX1046" s="11"/>
      <c r="HY1046" s="11"/>
      <c r="HZ1046" s="11"/>
      <c r="IA1046" s="11"/>
      <c r="IB1046" s="11"/>
      <c r="IC1046" s="11"/>
      <c r="ID1046" s="11"/>
      <c r="IE1046" s="11"/>
      <c r="IF1046" s="11"/>
      <c r="IG1046" s="11"/>
      <c r="IH1046" s="11"/>
      <c r="II1046" s="11"/>
      <c r="IJ1046" s="11"/>
      <c r="IK1046" s="11"/>
    </row>
    <row r="1047" spans="1:245" ht="15" customHeight="1" hidden="1">
      <c r="A1047" s="6">
        <v>8</v>
      </c>
      <c r="B1047" s="12" t="s">
        <v>407</v>
      </c>
      <c r="C1047" s="3"/>
      <c r="D1047" s="3">
        <v>30200</v>
      </c>
      <c r="E1047" s="3"/>
      <c r="F1047" s="3">
        <v>252</v>
      </c>
      <c r="G1047" s="3">
        <v>76</v>
      </c>
      <c r="H1047" s="3">
        <v>1969</v>
      </c>
      <c r="I1047" s="3" t="s">
        <v>554</v>
      </c>
      <c r="J1047" s="4">
        <v>20017</v>
      </c>
      <c r="K1047" s="5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  <c r="EF1047" s="11"/>
      <c r="EG1047" s="11"/>
      <c r="EH1047" s="11"/>
      <c r="EI1047" s="11"/>
      <c r="EJ1047" s="11"/>
      <c r="EK1047" s="11"/>
      <c r="EL1047" s="11"/>
      <c r="EM1047" s="11"/>
      <c r="EN1047" s="11"/>
      <c r="EO1047" s="11"/>
      <c r="EP1047" s="11"/>
      <c r="EQ1047" s="11"/>
      <c r="ER1047" s="11"/>
      <c r="ES1047" s="11"/>
      <c r="ET1047" s="11"/>
      <c r="EU1047" s="11"/>
      <c r="EV1047" s="11"/>
      <c r="EW1047" s="11"/>
      <c r="EX1047" s="11"/>
      <c r="EY1047" s="11"/>
      <c r="EZ1047" s="11"/>
      <c r="FA1047" s="11"/>
      <c r="FB1047" s="11"/>
      <c r="FC1047" s="11"/>
      <c r="FD1047" s="11"/>
      <c r="FE1047" s="11"/>
      <c r="FF1047" s="11"/>
      <c r="FG1047" s="11"/>
      <c r="FH1047" s="11"/>
      <c r="FI1047" s="11"/>
      <c r="FJ1047" s="11"/>
      <c r="FK1047" s="11"/>
      <c r="FL1047" s="11"/>
      <c r="FM1047" s="11"/>
      <c r="FN1047" s="11"/>
      <c r="FO1047" s="11"/>
      <c r="FP1047" s="11"/>
      <c r="FQ1047" s="11"/>
      <c r="FR1047" s="11"/>
      <c r="FS1047" s="11"/>
      <c r="FT1047" s="11"/>
      <c r="FU1047" s="11"/>
      <c r="FV1047" s="11"/>
      <c r="FW1047" s="11"/>
      <c r="FX1047" s="11"/>
      <c r="FY1047" s="11"/>
      <c r="FZ1047" s="11"/>
      <c r="GA1047" s="11"/>
      <c r="GB1047" s="11"/>
      <c r="GC1047" s="11"/>
      <c r="GD1047" s="11"/>
      <c r="GE1047" s="11"/>
      <c r="GF1047" s="11"/>
      <c r="GG1047" s="11"/>
      <c r="GH1047" s="11"/>
      <c r="GI1047" s="11"/>
      <c r="GJ1047" s="11"/>
      <c r="GK1047" s="11"/>
      <c r="GL1047" s="11"/>
      <c r="GM1047" s="11"/>
      <c r="GN1047" s="11"/>
      <c r="GO1047" s="11"/>
      <c r="GP1047" s="11"/>
      <c r="GQ1047" s="11"/>
      <c r="GR1047" s="11"/>
      <c r="GS1047" s="11"/>
      <c r="GT1047" s="11"/>
      <c r="GU1047" s="11"/>
      <c r="GV1047" s="11"/>
      <c r="GW1047" s="11"/>
      <c r="GX1047" s="11"/>
      <c r="GY1047" s="11"/>
      <c r="GZ1047" s="11"/>
      <c r="HA1047" s="11"/>
      <c r="HB1047" s="11"/>
      <c r="HC1047" s="11"/>
      <c r="HD1047" s="11"/>
      <c r="HE1047" s="11"/>
      <c r="HF1047" s="11"/>
      <c r="HG1047" s="11"/>
      <c r="HH1047" s="11"/>
      <c r="HI1047" s="11"/>
      <c r="HJ1047" s="11"/>
      <c r="HK1047" s="11"/>
      <c r="HL1047" s="11"/>
      <c r="HM1047" s="11"/>
      <c r="HN1047" s="11"/>
      <c r="HO1047" s="11"/>
      <c r="HP1047" s="11"/>
      <c r="HQ1047" s="11"/>
      <c r="HR1047" s="11"/>
      <c r="HS1047" s="11"/>
      <c r="HT1047" s="11"/>
      <c r="HU1047" s="11"/>
      <c r="HV1047" s="11"/>
      <c r="HW1047" s="11"/>
      <c r="HX1047" s="11"/>
      <c r="HY1047" s="11"/>
      <c r="HZ1047" s="11"/>
      <c r="IA1047" s="11"/>
      <c r="IB1047" s="11"/>
      <c r="IC1047" s="11"/>
      <c r="ID1047" s="11"/>
      <c r="IE1047" s="11"/>
      <c r="IF1047" s="11"/>
      <c r="IG1047" s="11"/>
      <c r="IH1047" s="11"/>
      <c r="II1047" s="11"/>
      <c r="IJ1047" s="11"/>
      <c r="IK1047" s="11"/>
    </row>
    <row r="1048" spans="1:245" ht="15" customHeight="1" hidden="1">
      <c r="A1048" s="6"/>
      <c r="B1048" s="12" t="s">
        <v>1231</v>
      </c>
      <c r="C1048" s="3">
        <v>700</v>
      </c>
      <c r="D1048" s="3"/>
      <c r="E1048" s="3"/>
      <c r="F1048" s="3"/>
      <c r="G1048" s="3"/>
      <c r="H1048" s="3"/>
      <c r="I1048" s="3"/>
      <c r="J1048" s="4"/>
      <c r="K1048" s="5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  <c r="HA1048" s="11"/>
      <c r="HB1048" s="11"/>
      <c r="HC1048" s="11"/>
      <c r="HD1048" s="11"/>
      <c r="HE1048" s="11"/>
      <c r="HF1048" s="11"/>
      <c r="HG1048" s="11"/>
      <c r="HH1048" s="11"/>
      <c r="HI1048" s="11"/>
      <c r="HJ1048" s="11"/>
      <c r="HK1048" s="11"/>
      <c r="HL1048" s="11"/>
      <c r="HM1048" s="11"/>
      <c r="HN1048" s="11"/>
      <c r="HO1048" s="11"/>
      <c r="HP1048" s="11"/>
      <c r="HQ1048" s="11"/>
      <c r="HR1048" s="11"/>
      <c r="HS1048" s="11"/>
      <c r="HT1048" s="11"/>
      <c r="HU1048" s="11"/>
      <c r="HV1048" s="11"/>
      <c r="HW1048" s="11"/>
      <c r="HX1048" s="11"/>
      <c r="HY1048" s="11"/>
      <c r="HZ1048" s="11"/>
      <c r="IA1048" s="11"/>
      <c r="IB1048" s="11"/>
      <c r="IC1048" s="11"/>
      <c r="ID1048" s="11"/>
      <c r="IE1048" s="11"/>
      <c r="IF1048" s="11"/>
      <c r="IG1048" s="11"/>
      <c r="IH1048" s="11"/>
      <c r="II1048" s="11"/>
      <c r="IJ1048" s="11"/>
      <c r="IK1048" s="11"/>
    </row>
    <row r="1049" spans="1:245" ht="15" customHeight="1" hidden="1">
      <c r="A1049" s="6">
        <v>9</v>
      </c>
      <c r="B1049" s="8" t="s">
        <v>386</v>
      </c>
      <c r="C1049" s="3"/>
      <c r="D1049" s="3">
        <v>38916</v>
      </c>
      <c r="E1049" s="3"/>
      <c r="F1049" s="3">
        <v>91</v>
      </c>
      <c r="G1049" s="3">
        <v>28</v>
      </c>
      <c r="H1049" s="3">
        <v>1976</v>
      </c>
      <c r="I1049" s="3" t="s">
        <v>554</v>
      </c>
      <c r="J1049" s="4">
        <v>2012</v>
      </c>
      <c r="K1049" s="5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  <c r="EF1049" s="11"/>
      <c r="EG1049" s="11"/>
      <c r="EH1049" s="11"/>
      <c r="EI1049" s="11"/>
      <c r="EJ1049" s="11"/>
      <c r="EK1049" s="11"/>
      <c r="EL1049" s="11"/>
      <c r="EM1049" s="11"/>
      <c r="EN1049" s="11"/>
      <c r="EO1049" s="11"/>
      <c r="EP1049" s="11"/>
      <c r="EQ1049" s="11"/>
      <c r="ER1049" s="11"/>
      <c r="ES1049" s="11"/>
      <c r="ET1049" s="11"/>
      <c r="EU1049" s="11"/>
      <c r="EV1049" s="11"/>
      <c r="EW1049" s="11"/>
      <c r="EX1049" s="11"/>
      <c r="EY1049" s="11"/>
      <c r="EZ1049" s="11"/>
      <c r="FA1049" s="11"/>
      <c r="FB1049" s="11"/>
      <c r="FC1049" s="11"/>
      <c r="FD1049" s="11"/>
      <c r="FE1049" s="11"/>
      <c r="FF1049" s="11"/>
      <c r="FG1049" s="11"/>
      <c r="FH1049" s="11"/>
      <c r="FI1049" s="11"/>
      <c r="FJ1049" s="11"/>
      <c r="FK1049" s="11"/>
      <c r="FL1049" s="11"/>
      <c r="FM1049" s="11"/>
      <c r="FN1049" s="11"/>
      <c r="FO1049" s="11"/>
      <c r="FP1049" s="11"/>
      <c r="FQ1049" s="11"/>
      <c r="FR1049" s="11"/>
      <c r="FS1049" s="11"/>
      <c r="FT1049" s="11"/>
      <c r="FU1049" s="11"/>
      <c r="FV1049" s="11"/>
      <c r="FW1049" s="11"/>
      <c r="FX1049" s="11"/>
      <c r="FY1049" s="11"/>
      <c r="FZ1049" s="11"/>
      <c r="GA1049" s="11"/>
      <c r="GB1049" s="11"/>
      <c r="GC1049" s="11"/>
      <c r="GD1049" s="11"/>
      <c r="GE1049" s="11"/>
      <c r="GF1049" s="11"/>
      <c r="GG1049" s="11"/>
      <c r="GH1049" s="11"/>
      <c r="GI1049" s="11"/>
      <c r="GJ1049" s="11"/>
      <c r="GK1049" s="11"/>
      <c r="GL1049" s="11"/>
      <c r="GM1049" s="11"/>
      <c r="GN1049" s="11"/>
      <c r="GO1049" s="11"/>
      <c r="GP1049" s="11"/>
      <c r="GQ1049" s="11"/>
      <c r="GR1049" s="11"/>
      <c r="GS1049" s="11"/>
      <c r="GT1049" s="11"/>
      <c r="GU1049" s="11"/>
      <c r="GV1049" s="11"/>
      <c r="GW1049" s="11"/>
      <c r="GX1049" s="11"/>
      <c r="GY1049" s="11"/>
      <c r="GZ1049" s="11"/>
      <c r="HA1049" s="11"/>
      <c r="HB1049" s="11"/>
      <c r="HC1049" s="11"/>
      <c r="HD1049" s="11"/>
      <c r="HE1049" s="11"/>
      <c r="HF1049" s="11"/>
      <c r="HG1049" s="11"/>
      <c r="HH1049" s="11"/>
      <c r="HI1049" s="11"/>
      <c r="HJ1049" s="11"/>
      <c r="HK1049" s="11"/>
      <c r="HL1049" s="11"/>
      <c r="HM1049" s="11"/>
      <c r="HN1049" s="11"/>
      <c r="HO1049" s="11"/>
      <c r="HP1049" s="11"/>
      <c r="HQ1049" s="11"/>
      <c r="HR1049" s="11"/>
      <c r="HS1049" s="11"/>
      <c r="HT1049" s="11"/>
      <c r="HU1049" s="11"/>
      <c r="HV1049" s="11"/>
      <c r="HW1049" s="11"/>
      <c r="HX1049" s="11"/>
      <c r="HY1049" s="11"/>
      <c r="HZ1049" s="11"/>
      <c r="IA1049" s="11"/>
      <c r="IB1049" s="11"/>
      <c r="IC1049" s="11"/>
      <c r="ID1049" s="11"/>
      <c r="IE1049" s="11"/>
      <c r="IF1049" s="11"/>
      <c r="IG1049" s="11"/>
      <c r="IH1049" s="11"/>
      <c r="II1049" s="11"/>
      <c r="IJ1049" s="11"/>
      <c r="IK1049" s="11"/>
    </row>
    <row r="1050" spans="1:245" ht="15" customHeight="1" hidden="1">
      <c r="A1050" s="6"/>
      <c r="B1050" s="8" t="s">
        <v>1243</v>
      </c>
      <c r="C1050" s="3">
        <v>210</v>
      </c>
      <c r="D1050" s="3"/>
      <c r="E1050" s="3"/>
      <c r="F1050" s="3"/>
      <c r="G1050" s="3"/>
      <c r="H1050" s="3"/>
      <c r="I1050" s="3"/>
      <c r="J1050" s="4"/>
      <c r="K1050" s="5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  <c r="EF1050" s="11"/>
      <c r="EG1050" s="11"/>
      <c r="EH1050" s="11"/>
      <c r="EI1050" s="11"/>
      <c r="EJ1050" s="11"/>
      <c r="EK1050" s="11"/>
      <c r="EL1050" s="11"/>
      <c r="EM1050" s="11"/>
      <c r="EN1050" s="11"/>
      <c r="EO1050" s="11"/>
      <c r="EP1050" s="11"/>
      <c r="EQ1050" s="11"/>
      <c r="ER1050" s="11"/>
      <c r="ES1050" s="11"/>
      <c r="ET1050" s="11"/>
      <c r="EU1050" s="11"/>
      <c r="EV1050" s="11"/>
      <c r="EW1050" s="11"/>
      <c r="EX1050" s="11"/>
      <c r="EY1050" s="11"/>
      <c r="EZ1050" s="11"/>
      <c r="FA1050" s="11"/>
      <c r="FB1050" s="11"/>
      <c r="FC1050" s="11"/>
      <c r="FD1050" s="11"/>
      <c r="FE1050" s="11"/>
      <c r="FF1050" s="11"/>
      <c r="FG1050" s="11"/>
      <c r="FH1050" s="11"/>
      <c r="FI1050" s="11"/>
      <c r="FJ1050" s="11"/>
      <c r="FK1050" s="11"/>
      <c r="FL1050" s="11"/>
      <c r="FM1050" s="11"/>
      <c r="FN1050" s="11"/>
      <c r="FO1050" s="11"/>
      <c r="FP1050" s="11"/>
      <c r="FQ1050" s="11"/>
      <c r="FR1050" s="11"/>
      <c r="FS1050" s="11"/>
      <c r="FT1050" s="11"/>
      <c r="FU1050" s="11"/>
      <c r="FV1050" s="11"/>
      <c r="FW1050" s="11"/>
      <c r="FX1050" s="11"/>
      <c r="FY1050" s="11"/>
      <c r="FZ1050" s="11"/>
      <c r="GA1050" s="11"/>
      <c r="GB1050" s="11"/>
      <c r="GC1050" s="11"/>
      <c r="GD1050" s="11"/>
      <c r="GE1050" s="11"/>
      <c r="GF1050" s="11"/>
      <c r="GG1050" s="11"/>
      <c r="GH1050" s="11"/>
      <c r="GI1050" s="11"/>
      <c r="GJ1050" s="11"/>
      <c r="GK1050" s="11"/>
      <c r="GL1050" s="11"/>
      <c r="GM1050" s="11"/>
      <c r="GN1050" s="11"/>
      <c r="GO1050" s="11"/>
      <c r="GP1050" s="11"/>
      <c r="GQ1050" s="11"/>
      <c r="GR1050" s="11"/>
      <c r="GS1050" s="11"/>
      <c r="GT1050" s="11"/>
      <c r="GU1050" s="11"/>
      <c r="GV1050" s="11"/>
      <c r="GW1050" s="11"/>
      <c r="GX1050" s="11"/>
      <c r="GY1050" s="11"/>
      <c r="GZ1050" s="11"/>
      <c r="HA1050" s="11"/>
      <c r="HB1050" s="11"/>
      <c r="HC1050" s="11"/>
      <c r="HD1050" s="11"/>
      <c r="HE1050" s="11"/>
      <c r="HF1050" s="11"/>
      <c r="HG1050" s="11"/>
      <c r="HH1050" s="11"/>
      <c r="HI1050" s="11"/>
      <c r="HJ1050" s="11"/>
      <c r="HK1050" s="11"/>
      <c r="HL1050" s="11"/>
      <c r="HM1050" s="11"/>
      <c r="HN1050" s="11"/>
      <c r="HO1050" s="11"/>
      <c r="HP1050" s="11"/>
      <c r="HQ1050" s="11"/>
      <c r="HR1050" s="11"/>
      <c r="HS1050" s="11"/>
      <c r="HT1050" s="11"/>
      <c r="HU1050" s="11"/>
      <c r="HV1050" s="11"/>
      <c r="HW1050" s="11"/>
      <c r="HX1050" s="11"/>
      <c r="HY1050" s="11"/>
      <c r="HZ1050" s="11"/>
      <c r="IA1050" s="11"/>
      <c r="IB1050" s="11"/>
      <c r="IC1050" s="11"/>
      <c r="ID1050" s="11"/>
      <c r="IE1050" s="11"/>
      <c r="IF1050" s="11"/>
      <c r="IG1050" s="11"/>
      <c r="IH1050" s="11"/>
      <c r="II1050" s="11"/>
      <c r="IJ1050" s="11"/>
      <c r="IK1050" s="11"/>
    </row>
    <row r="1051" spans="1:245" ht="15" customHeight="1" hidden="1">
      <c r="A1051" s="6">
        <v>10</v>
      </c>
      <c r="B1051" s="8" t="s">
        <v>605</v>
      </c>
      <c r="C1051" s="3"/>
      <c r="D1051" s="3"/>
      <c r="E1051" s="3"/>
      <c r="F1051" s="3">
        <v>29.7</v>
      </c>
      <c r="G1051" s="3">
        <v>9.45</v>
      </c>
      <c r="H1051" s="3"/>
      <c r="I1051" s="3" t="s">
        <v>331</v>
      </c>
      <c r="J1051" s="4"/>
      <c r="K1051" s="5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  <c r="EF1051" s="11"/>
      <c r="EG1051" s="11"/>
      <c r="EH1051" s="11"/>
      <c r="EI1051" s="11"/>
      <c r="EJ1051" s="11"/>
      <c r="EK1051" s="11"/>
      <c r="EL1051" s="11"/>
      <c r="EM1051" s="11"/>
      <c r="EN1051" s="11"/>
      <c r="EO1051" s="11"/>
      <c r="EP1051" s="11"/>
      <c r="EQ1051" s="11"/>
      <c r="ER1051" s="11"/>
      <c r="ES1051" s="11"/>
      <c r="ET1051" s="11"/>
      <c r="EU1051" s="11"/>
      <c r="EV1051" s="11"/>
      <c r="EW1051" s="11"/>
      <c r="EX1051" s="11"/>
      <c r="EY1051" s="11"/>
      <c r="EZ1051" s="11"/>
      <c r="FA1051" s="11"/>
      <c r="FB1051" s="11"/>
      <c r="FC1051" s="11"/>
      <c r="FD1051" s="11"/>
      <c r="FE1051" s="11"/>
      <c r="FF1051" s="11"/>
      <c r="FG1051" s="11"/>
      <c r="FH1051" s="11"/>
      <c r="FI1051" s="11"/>
      <c r="FJ1051" s="11"/>
      <c r="FK1051" s="11"/>
      <c r="FL1051" s="11"/>
      <c r="FM1051" s="11"/>
      <c r="FN1051" s="11"/>
      <c r="FO1051" s="11"/>
      <c r="FP1051" s="11"/>
      <c r="FQ1051" s="11"/>
      <c r="FR1051" s="11"/>
      <c r="FS1051" s="11"/>
      <c r="FT1051" s="11"/>
      <c r="FU1051" s="11"/>
      <c r="FV1051" s="11"/>
      <c r="FW1051" s="11"/>
      <c r="FX1051" s="11"/>
      <c r="FY1051" s="11"/>
      <c r="FZ1051" s="11"/>
      <c r="GA1051" s="11"/>
      <c r="GB1051" s="11"/>
      <c r="GC1051" s="11"/>
      <c r="GD1051" s="11"/>
      <c r="GE1051" s="11"/>
      <c r="GF1051" s="11"/>
      <c r="GG1051" s="11"/>
      <c r="GH1051" s="11"/>
      <c r="GI1051" s="11"/>
      <c r="GJ1051" s="11"/>
      <c r="GK1051" s="11"/>
      <c r="GL1051" s="11"/>
      <c r="GM1051" s="11"/>
      <c r="GN1051" s="11"/>
      <c r="GO1051" s="11"/>
      <c r="GP1051" s="11"/>
      <c r="GQ1051" s="11"/>
      <c r="GR1051" s="11"/>
      <c r="GS1051" s="11"/>
      <c r="GT1051" s="11"/>
      <c r="GU1051" s="11"/>
      <c r="GV1051" s="11"/>
      <c r="GW1051" s="11"/>
      <c r="GX1051" s="11"/>
      <c r="GY1051" s="11"/>
      <c r="GZ1051" s="11"/>
      <c r="HA1051" s="11"/>
      <c r="HB1051" s="11"/>
      <c r="HC1051" s="11"/>
      <c r="HD1051" s="11"/>
      <c r="HE1051" s="11"/>
      <c r="HF1051" s="11"/>
      <c r="HG1051" s="11"/>
      <c r="HH1051" s="11"/>
      <c r="HI1051" s="11"/>
      <c r="HJ1051" s="11"/>
      <c r="HK1051" s="11"/>
      <c r="HL1051" s="11"/>
      <c r="HM1051" s="11"/>
      <c r="HN1051" s="11"/>
      <c r="HO1051" s="11"/>
      <c r="HP1051" s="11"/>
      <c r="HQ1051" s="11"/>
      <c r="HR1051" s="11"/>
      <c r="HS1051" s="11"/>
      <c r="HT1051" s="11"/>
      <c r="HU1051" s="11"/>
      <c r="HV1051" s="11"/>
      <c r="HW1051" s="11"/>
      <c r="HX1051" s="11"/>
      <c r="HY1051" s="11"/>
      <c r="HZ1051" s="11"/>
      <c r="IA1051" s="11"/>
      <c r="IB1051" s="11"/>
      <c r="IC1051" s="11"/>
      <c r="ID1051" s="11"/>
      <c r="IE1051" s="11"/>
      <c r="IF1051" s="11"/>
      <c r="IG1051" s="11"/>
      <c r="IH1051" s="11"/>
      <c r="II1051" s="11"/>
      <c r="IJ1051" s="11"/>
      <c r="IK1051" s="11"/>
    </row>
    <row r="1052" spans="1:245" ht="15" customHeight="1" hidden="1">
      <c r="A1052" s="6"/>
      <c r="B1052" s="8" t="s">
        <v>606</v>
      </c>
      <c r="C1052" s="3">
        <v>90</v>
      </c>
      <c r="D1052" s="3"/>
      <c r="E1052" s="3"/>
      <c r="F1052" s="3"/>
      <c r="G1052" s="3"/>
      <c r="H1052" s="3"/>
      <c r="I1052" s="3"/>
      <c r="J1052" s="4"/>
      <c r="K1052" s="5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  <c r="EF1052" s="11"/>
      <c r="EG1052" s="11"/>
      <c r="EH1052" s="11"/>
      <c r="EI1052" s="11"/>
      <c r="EJ1052" s="11"/>
      <c r="EK1052" s="11"/>
      <c r="EL1052" s="11"/>
      <c r="EM1052" s="11"/>
      <c r="EN1052" s="11"/>
      <c r="EO1052" s="11"/>
      <c r="EP1052" s="11"/>
      <c r="EQ1052" s="11"/>
      <c r="ER1052" s="11"/>
      <c r="ES1052" s="11"/>
      <c r="ET1052" s="11"/>
      <c r="EU1052" s="11"/>
      <c r="EV1052" s="11"/>
      <c r="EW1052" s="11"/>
      <c r="EX1052" s="11"/>
      <c r="EY1052" s="11"/>
      <c r="EZ1052" s="11"/>
      <c r="FA1052" s="11"/>
      <c r="FB1052" s="11"/>
      <c r="FC1052" s="11"/>
      <c r="FD1052" s="11"/>
      <c r="FE1052" s="11"/>
      <c r="FF1052" s="11"/>
      <c r="FG1052" s="11"/>
      <c r="FH1052" s="11"/>
      <c r="FI1052" s="11"/>
      <c r="FJ1052" s="11"/>
      <c r="FK1052" s="11"/>
      <c r="FL1052" s="11"/>
      <c r="FM1052" s="11"/>
      <c r="FN1052" s="11"/>
      <c r="FO1052" s="11"/>
      <c r="FP1052" s="11"/>
      <c r="FQ1052" s="11"/>
      <c r="FR1052" s="11"/>
      <c r="FS1052" s="11"/>
      <c r="FT1052" s="11"/>
      <c r="FU1052" s="11"/>
      <c r="FV1052" s="11"/>
      <c r="FW1052" s="11"/>
      <c r="FX1052" s="11"/>
      <c r="FY1052" s="11"/>
      <c r="FZ1052" s="11"/>
      <c r="GA1052" s="11"/>
      <c r="GB1052" s="11"/>
      <c r="GC1052" s="11"/>
      <c r="GD1052" s="11"/>
      <c r="GE1052" s="11"/>
      <c r="GF1052" s="11"/>
      <c r="GG1052" s="11"/>
      <c r="GH1052" s="11"/>
      <c r="GI1052" s="11"/>
      <c r="GJ1052" s="11"/>
      <c r="GK1052" s="11"/>
      <c r="GL1052" s="11"/>
      <c r="GM1052" s="11"/>
      <c r="GN1052" s="11"/>
      <c r="GO1052" s="11"/>
      <c r="GP1052" s="11"/>
      <c r="GQ1052" s="11"/>
      <c r="GR1052" s="11"/>
      <c r="GS1052" s="11"/>
      <c r="GT1052" s="11"/>
      <c r="GU1052" s="11"/>
      <c r="GV1052" s="11"/>
      <c r="GW1052" s="11"/>
      <c r="GX1052" s="11"/>
      <c r="GY1052" s="11"/>
      <c r="GZ1052" s="11"/>
      <c r="HA1052" s="11"/>
      <c r="HB1052" s="11"/>
      <c r="HC1052" s="11"/>
      <c r="HD1052" s="11"/>
      <c r="HE1052" s="11"/>
      <c r="HF1052" s="11"/>
      <c r="HG1052" s="11"/>
      <c r="HH1052" s="11"/>
      <c r="HI1052" s="11"/>
      <c r="HJ1052" s="11"/>
      <c r="HK1052" s="11"/>
      <c r="HL1052" s="11"/>
      <c r="HM1052" s="11"/>
      <c r="HN1052" s="11"/>
      <c r="HO1052" s="11"/>
      <c r="HP1052" s="11"/>
      <c r="HQ1052" s="11"/>
      <c r="HR1052" s="11"/>
      <c r="HS1052" s="11"/>
      <c r="HT1052" s="11"/>
      <c r="HU1052" s="11"/>
      <c r="HV1052" s="11"/>
      <c r="HW1052" s="11"/>
      <c r="HX1052" s="11"/>
      <c r="HY1052" s="11"/>
      <c r="HZ1052" s="11"/>
      <c r="IA1052" s="11"/>
      <c r="IB1052" s="11"/>
      <c r="IC1052" s="11"/>
      <c r="ID1052" s="11"/>
      <c r="IE1052" s="11"/>
      <c r="IF1052" s="11"/>
      <c r="IG1052" s="11"/>
      <c r="IH1052" s="11"/>
      <c r="II1052" s="11"/>
      <c r="IJ1052" s="11"/>
      <c r="IK1052" s="11"/>
    </row>
    <row r="1053" spans="1:245" ht="16.5" customHeight="1" hidden="1">
      <c r="A1053" s="6">
        <v>11</v>
      </c>
      <c r="B1053" s="12" t="s">
        <v>408</v>
      </c>
      <c r="C1053" s="3"/>
      <c r="D1053" s="3">
        <v>30200</v>
      </c>
      <c r="E1053" s="3"/>
      <c r="F1053" s="3">
        <v>115</v>
      </c>
      <c r="G1053" s="3">
        <v>36</v>
      </c>
      <c r="H1053" s="3">
        <v>1967</v>
      </c>
      <c r="I1053" s="3" t="s">
        <v>554</v>
      </c>
      <c r="J1053" s="4">
        <v>2015</v>
      </c>
      <c r="K1053" s="5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  <c r="HA1053" s="11"/>
      <c r="HB1053" s="11"/>
      <c r="HC1053" s="11"/>
      <c r="HD1053" s="11"/>
      <c r="HE1053" s="11"/>
      <c r="HF1053" s="11"/>
      <c r="HG1053" s="11"/>
      <c r="HH1053" s="11"/>
      <c r="HI1053" s="11"/>
      <c r="HJ1053" s="11"/>
      <c r="HK1053" s="11"/>
      <c r="HL1053" s="11"/>
      <c r="HM1053" s="11"/>
      <c r="HN1053" s="11"/>
      <c r="HO1053" s="11"/>
      <c r="HP1053" s="11"/>
      <c r="HQ1053" s="11"/>
      <c r="HR1053" s="11"/>
      <c r="HS1053" s="11"/>
      <c r="HT1053" s="11"/>
      <c r="HU1053" s="11"/>
      <c r="HV1053" s="11"/>
      <c r="HW1053" s="11"/>
      <c r="HX1053" s="11"/>
      <c r="HY1053" s="11"/>
      <c r="HZ1053" s="11"/>
      <c r="IA1053" s="11"/>
      <c r="IB1053" s="11"/>
      <c r="IC1053" s="11"/>
      <c r="ID1053" s="11"/>
      <c r="IE1053" s="11"/>
      <c r="IF1053" s="11"/>
      <c r="IG1053" s="11"/>
      <c r="IH1053" s="11"/>
      <c r="II1053" s="11"/>
      <c r="IJ1053" s="11"/>
      <c r="IK1053" s="11"/>
    </row>
    <row r="1054" spans="1:245" ht="16.5" customHeight="1" hidden="1">
      <c r="A1054" s="6"/>
      <c r="B1054" s="12" t="s">
        <v>1234</v>
      </c>
      <c r="C1054" s="3">
        <v>265</v>
      </c>
      <c r="D1054" s="3"/>
      <c r="E1054" s="3"/>
      <c r="F1054" s="3"/>
      <c r="G1054" s="3"/>
      <c r="H1054" s="3"/>
      <c r="I1054" s="3"/>
      <c r="J1054" s="4"/>
      <c r="K1054" s="5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  <c r="EF1054" s="11"/>
      <c r="EG1054" s="11"/>
      <c r="EH1054" s="11"/>
      <c r="EI1054" s="11"/>
      <c r="EJ1054" s="11"/>
      <c r="EK1054" s="11"/>
      <c r="EL1054" s="11"/>
      <c r="EM1054" s="11"/>
      <c r="EN1054" s="11"/>
      <c r="EO1054" s="11"/>
      <c r="EP1054" s="11"/>
      <c r="EQ1054" s="11"/>
      <c r="ER1054" s="11"/>
      <c r="ES1054" s="11"/>
      <c r="ET1054" s="11"/>
      <c r="EU1054" s="11"/>
      <c r="EV1054" s="11"/>
      <c r="EW1054" s="11"/>
      <c r="EX1054" s="11"/>
      <c r="EY1054" s="11"/>
      <c r="EZ1054" s="11"/>
      <c r="FA1054" s="11"/>
      <c r="FB1054" s="11"/>
      <c r="FC1054" s="11"/>
      <c r="FD1054" s="11"/>
      <c r="FE1054" s="11"/>
      <c r="FF1054" s="11"/>
      <c r="FG1054" s="11"/>
      <c r="FH1054" s="11"/>
      <c r="FI1054" s="11"/>
      <c r="FJ1054" s="11"/>
      <c r="FK1054" s="11"/>
      <c r="FL1054" s="11"/>
      <c r="FM1054" s="11"/>
      <c r="FN1054" s="11"/>
      <c r="FO1054" s="11"/>
      <c r="FP1054" s="11"/>
      <c r="FQ1054" s="11"/>
      <c r="FR1054" s="11"/>
      <c r="FS1054" s="11"/>
      <c r="FT1054" s="11"/>
      <c r="FU1054" s="11"/>
      <c r="FV1054" s="11"/>
      <c r="FW1054" s="11"/>
      <c r="FX1054" s="11"/>
      <c r="FY1054" s="11"/>
      <c r="FZ1054" s="11"/>
      <c r="GA1054" s="11"/>
      <c r="GB1054" s="11"/>
      <c r="GC1054" s="11"/>
      <c r="GD1054" s="11"/>
      <c r="GE1054" s="11"/>
      <c r="GF1054" s="11"/>
      <c r="GG1054" s="11"/>
      <c r="GH1054" s="11"/>
      <c r="GI1054" s="11"/>
      <c r="GJ1054" s="11"/>
      <c r="GK1054" s="11"/>
      <c r="GL1054" s="11"/>
      <c r="GM1054" s="11"/>
      <c r="GN1054" s="11"/>
      <c r="GO1054" s="11"/>
      <c r="GP1054" s="11"/>
      <c r="GQ1054" s="11"/>
      <c r="GR1054" s="11"/>
      <c r="GS1054" s="11"/>
      <c r="GT1054" s="11"/>
      <c r="GU1054" s="11"/>
      <c r="GV1054" s="11"/>
      <c r="GW1054" s="11"/>
      <c r="GX1054" s="11"/>
      <c r="GY1054" s="11"/>
      <c r="GZ1054" s="11"/>
      <c r="HA1054" s="11"/>
      <c r="HB1054" s="11"/>
      <c r="HC1054" s="11"/>
      <c r="HD1054" s="11"/>
      <c r="HE1054" s="11"/>
      <c r="HF1054" s="11"/>
      <c r="HG1054" s="11"/>
      <c r="HH1054" s="11"/>
      <c r="HI1054" s="11"/>
      <c r="HJ1054" s="11"/>
      <c r="HK1054" s="11"/>
      <c r="HL1054" s="11"/>
      <c r="HM1054" s="11"/>
      <c r="HN1054" s="11"/>
      <c r="HO1054" s="11"/>
      <c r="HP1054" s="11"/>
      <c r="HQ1054" s="11"/>
      <c r="HR1054" s="11"/>
      <c r="HS1054" s="11"/>
      <c r="HT1054" s="11"/>
      <c r="HU1054" s="11"/>
      <c r="HV1054" s="11"/>
      <c r="HW1054" s="11"/>
      <c r="HX1054" s="11"/>
      <c r="HY1054" s="11"/>
      <c r="HZ1054" s="11"/>
      <c r="IA1054" s="11"/>
      <c r="IB1054" s="11"/>
      <c r="IC1054" s="11"/>
      <c r="ID1054" s="11"/>
      <c r="IE1054" s="11"/>
      <c r="IF1054" s="11"/>
      <c r="IG1054" s="11"/>
      <c r="IH1054" s="11"/>
      <c r="II1054" s="11"/>
      <c r="IJ1054" s="11"/>
      <c r="IK1054" s="11"/>
    </row>
    <row r="1055" spans="1:245" ht="32.25" customHeight="1" hidden="1">
      <c r="A1055" s="6">
        <v>12</v>
      </c>
      <c r="B1055" s="12" t="s">
        <v>409</v>
      </c>
      <c r="C1055" s="3"/>
      <c r="D1055" s="3">
        <v>30200</v>
      </c>
      <c r="E1055" s="3"/>
      <c r="F1055" s="3">
        <v>13</v>
      </c>
      <c r="G1055" s="3">
        <v>4</v>
      </c>
      <c r="H1055" s="3">
        <v>1968</v>
      </c>
      <c r="I1055" s="3" t="s">
        <v>554</v>
      </c>
      <c r="J1055" s="4">
        <v>2016</v>
      </c>
      <c r="K1055" s="5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  <c r="GA1055" s="11"/>
      <c r="GB1055" s="11"/>
      <c r="GC1055" s="11"/>
      <c r="GD1055" s="11"/>
      <c r="GE1055" s="11"/>
      <c r="GF1055" s="11"/>
      <c r="GG1055" s="11"/>
      <c r="GH1055" s="11"/>
      <c r="GI1055" s="11"/>
      <c r="GJ1055" s="11"/>
      <c r="GK1055" s="11"/>
      <c r="GL1055" s="11"/>
      <c r="GM1055" s="11"/>
      <c r="GN1055" s="11"/>
      <c r="GO1055" s="11"/>
      <c r="GP1055" s="11"/>
      <c r="GQ1055" s="11"/>
      <c r="GR1055" s="11"/>
      <c r="GS1055" s="11"/>
      <c r="GT1055" s="11"/>
      <c r="GU1055" s="11"/>
      <c r="GV1055" s="11"/>
      <c r="GW1055" s="11"/>
      <c r="GX1055" s="11"/>
      <c r="GY1055" s="11"/>
      <c r="GZ1055" s="11"/>
      <c r="HA1055" s="11"/>
      <c r="HB1055" s="11"/>
      <c r="HC1055" s="11"/>
      <c r="HD1055" s="11"/>
      <c r="HE1055" s="11"/>
      <c r="HF1055" s="11"/>
      <c r="HG1055" s="11"/>
      <c r="HH1055" s="11"/>
      <c r="HI1055" s="11"/>
      <c r="HJ1055" s="11"/>
      <c r="HK1055" s="11"/>
      <c r="HL1055" s="11"/>
      <c r="HM1055" s="11"/>
      <c r="HN1055" s="11"/>
      <c r="HO1055" s="11"/>
      <c r="HP1055" s="11"/>
      <c r="HQ1055" s="11"/>
      <c r="HR1055" s="11"/>
      <c r="HS1055" s="11"/>
      <c r="HT1055" s="11"/>
      <c r="HU1055" s="11"/>
      <c r="HV1055" s="11"/>
      <c r="HW1055" s="11"/>
      <c r="HX1055" s="11"/>
      <c r="HY1055" s="11"/>
      <c r="HZ1055" s="11"/>
      <c r="IA1055" s="11"/>
      <c r="IB1055" s="11"/>
      <c r="IC1055" s="11"/>
      <c r="ID1055" s="11"/>
      <c r="IE1055" s="11"/>
      <c r="IF1055" s="11"/>
      <c r="IG1055" s="11"/>
      <c r="IH1055" s="11"/>
      <c r="II1055" s="11"/>
      <c r="IJ1055" s="11"/>
      <c r="IK1055" s="11"/>
    </row>
    <row r="1056" spans="1:245" ht="16.5" customHeight="1" hidden="1">
      <c r="A1056" s="6"/>
      <c r="B1056" s="12" t="s">
        <v>1234</v>
      </c>
      <c r="C1056" s="3">
        <v>30</v>
      </c>
      <c r="D1056" s="3"/>
      <c r="E1056" s="3"/>
      <c r="F1056" s="3"/>
      <c r="G1056" s="3"/>
      <c r="H1056" s="3"/>
      <c r="I1056" s="3"/>
      <c r="J1056" s="4"/>
      <c r="K1056" s="5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  <c r="EF1056" s="11"/>
      <c r="EG1056" s="11"/>
      <c r="EH1056" s="11"/>
      <c r="EI1056" s="11"/>
      <c r="EJ1056" s="11"/>
      <c r="EK1056" s="11"/>
      <c r="EL1056" s="11"/>
      <c r="EM1056" s="11"/>
      <c r="EN1056" s="11"/>
      <c r="EO1056" s="11"/>
      <c r="EP1056" s="11"/>
      <c r="EQ1056" s="11"/>
      <c r="ER1056" s="11"/>
      <c r="ES1056" s="11"/>
      <c r="ET1056" s="11"/>
      <c r="EU1056" s="11"/>
      <c r="EV1056" s="11"/>
      <c r="EW1056" s="11"/>
      <c r="EX1056" s="11"/>
      <c r="EY1056" s="11"/>
      <c r="EZ1056" s="11"/>
      <c r="FA1056" s="11"/>
      <c r="FB1056" s="11"/>
      <c r="FC1056" s="11"/>
      <c r="FD1056" s="11"/>
      <c r="FE1056" s="11"/>
      <c r="FF1056" s="11"/>
      <c r="FG1056" s="11"/>
      <c r="FH1056" s="11"/>
      <c r="FI1056" s="11"/>
      <c r="FJ1056" s="11"/>
      <c r="FK1056" s="11"/>
      <c r="FL1056" s="11"/>
      <c r="FM1056" s="11"/>
      <c r="FN1056" s="11"/>
      <c r="FO1056" s="11"/>
      <c r="FP1056" s="11"/>
      <c r="FQ1056" s="11"/>
      <c r="FR1056" s="11"/>
      <c r="FS1056" s="11"/>
      <c r="FT1056" s="11"/>
      <c r="FU1056" s="11"/>
      <c r="FV1056" s="11"/>
      <c r="FW1056" s="11"/>
      <c r="FX1056" s="11"/>
      <c r="FY1056" s="11"/>
      <c r="FZ1056" s="11"/>
      <c r="GA1056" s="11"/>
      <c r="GB1056" s="11"/>
      <c r="GC1056" s="11"/>
      <c r="GD1056" s="11"/>
      <c r="GE1056" s="11"/>
      <c r="GF1056" s="11"/>
      <c r="GG1056" s="11"/>
      <c r="GH1056" s="11"/>
      <c r="GI1056" s="11"/>
      <c r="GJ1056" s="11"/>
      <c r="GK1056" s="11"/>
      <c r="GL1056" s="11"/>
      <c r="GM1056" s="11"/>
      <c r="GN1056" s="11"/>
      <c r="GO1056" s="11"/>
      <c r="GP1056" s="11"/>
      <c r="GQ1056" s="11"/>
      <c r="GR1056" s="11"/>
      <c r="GS1056" s="11"/>
      <c r="GT1056" s="11"/>
      <c r="GU1056" s="11"/>
      <c r="GV1056" s="11"/>
      <c r="GW1056" s="11"/>
      <c r="GX1056" s="11"/>
      <c r="GY1056" s="11"/>
      <c r="GZ1056" s="11"/>
      <c r="HA1056" s="11"/>
      <c r="HB1056" s="11"/>
      <c r="HC1056" s="11"/>
      <c r="HD1056" s="11"/>
      <c r="HE1056" s="11"/>
      <c r="HF1056" s="11"/>
      <c r="HG1056" s="11"/>
      <c r="HH1056" s="11"/>
      <c r="HI1056" s="11"/>
      <c r="HJ1056" s="11"/>
      <c r="HK1056" s="11"/>
      <c r="HL1056" s="11"/>
      <c r="HM1056" s="11"/>
      <c r="HN1056" s="11"/>
      <c r="HO1056" s="11"/>
      <c r="HP1056" s="11"/>
      <c r="HQ1056" s="11"/>
      <c r="HR1056" s="11"/>
      <c r="HS1056" s="11"/>
      <c r="HT1056" s="11"/>
      <c r="HU1056" s="11"/>
      <c r="HV1056" s="11"/>
      <c r="HW1056" s="11"/>
      <c r="HX1056" s="11"/>
      <c r="HY1056" s="11"/>
      <c r="HZ1056" s="11"/>
      <c r="IA1056" s="11"/>
      <c r="IB1056" s="11"/>
      <c r="IC1056" s="11"/>
      <c r="ID1056" s="11"/>
      <c r="IE1056" s="11"/>
      <c r="IF1056" s="11"/>
      <c r="IG1056" s="11"/>
      <c r="IH1056" s="11"/>
      <c r="II1056" s="11"/>
      <c r="IJ1056" s="11"/>
      <c r="IK1056" s="11"/>
    </row>
    <row r="1057" spans="1:245" ht="30.75" customHeight="1">
      <c r="A1057" s="6">
        <v>13</v>
      </c>
      <c r="B1057" s="12" t="s">
        <v>410</v>
      </c>
      <c r="C1057" s="3"/>
      <c r="D1057" s="3">
        <v>30200</v>
      </c>
      <c r="E1057" s="3"/>
      <c r="F1057" s="3">
        <v>14</v>
      </c>
      <c r="G1057" s="3">
        <v>5</v>
      </c>
      <c r="H1057" s="3">
        <v>1967</v>
      </c>
      <c r="I1057" s="3" t="s">
        <v>554</v>
      </c>
      <c r="J1057" s="4">
        <v>2015</v>
      </c>
      <c r="K1057" s="5" t="s">
        <v>614</v>
      </c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  <c r="HA1057" s="11"/>
      <c r="HB1057" s="11"/>
      <c r="HC1057" s="11"/>
      <c r="HD1057" s="11"/>
      <c r="HE1057" s="11"/>
      <c r="HF1057" s="11"/>
      <c r="HG1057" s="11"/>
      <c r="HH1057" s="11"/>
      <c r="HI1057" s="11"/>
      <c r="HJ1057" s="11"/>
      <c r="HK1057" s="11"/>
      <c r="HL1057" s="11"/>
      <c r="HM1057" s="11"/>
      <c r="HN1057" s="11"/>
      <c r="HO1057" s="11"/>
      <c r="HP1057" s="11"/>
      <c r="HQ1057" s="11"/>
      <c r="HR1057" s="11"/>
      <c r="HS1057" s="11"/>
      <c r="HT1057" s="11"/>
      <c r="HU1057" s="11"/>
      <c r="HV1057" s="11"/>
      <c r="HW1057" s="11"/>
      <c r="HX1057" s="11"/>
      <c r="HY1057" s="11"/>
      <c r="HZ1057" s="11"/>
      <c r="IA1057" s="11"/>
      <c r="IB1057" s="11"/>
      <c r="IC1057" s="11"/>
      <c r="ID1057" s="11"/>
      <c r="IE1057" s="11"/>
      <c r="IF1057" s="11"/>
      <c r="IG1057" s="11"/>
      <c r="IH1057" s="11"/>
      <c r="II1057" s="11"/>
      <c r="IJ1057" s="11"/>
      <c r="IK1057" s="11"/>
    </row>
    <row r="1058" spans="1:245" ht="15" customHeight="1">
      <c r="A1058" s="6"/>
      <c r="B1058" s="12" t="s">
        <v>1313</v>
      </c>
      <c r="C1058" s="3">
        <v>45</v>
      </c>
      <c r="D1058" s="3"/>
      <c r="E1058" s="3"/>
      <c r="F1058" s="3"/>
      <c r="G1058" s="3"/>
      <c r="H1058" s="3"/>
      <c r="I1058" s="3"/>
      <c r="J1058" s="4"/>
      <c r="K1058" s="5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  <c r="EF1058" s="11"/>
      <c r="EG1058" s="11"/>
      <c r="EH1058" s="11"/>
      <c r="EI1058" s="11"/>
      <c r="EJ1058" s="11"/>
      <c r="EK1058" s="11"/>
      <c r="EL1058" s="11"/>
      <c r="EM1058" s="11"/>
      <c r="EN1058" s="11"/>
      <c r="EO1058" s="11"/>
      <c r="EP1058" s="11"/>
      <c r="EQ1058" s="11"/>
      <c r="ER1058" s="11"/>
      <c r="ES1058" s="11"/>
      <c r="ET1058" s="11"/>
      <c r="EU1058" s="11"/>
      <c r="EV1058" s="11"/>
      <c r="EW1058" s="11"/>
      <c r="EX1058" s="11"/>
      <c r="EY1058" s="11"/>
      <c r="EZ1058" s="11"/>
      <c r="FA1058" s="11"/>
      <c r="FB1058" s="11"/>
      <c r="FC1058" s="11"/>
      <c r="FD1058" s="11"/>
      <c r="FE1058" s="11"/>
      <c r="FF1058" s="11"/>
      <c r="FG1058" s="11"/>
      <c r="FH1058" s="11"/>
      <c r="FI1058" s="11"/>
      <c r="FJ1058" s="11"/>
      <c r="FK1058" s="11"/>
      <c r="FL1058" s="11"/>
      <c r="FM1058" s="11"/>
      <c r="FN1058" s="11"/>
      <c r="FO1058" s="11"/>
      <c r="FP1058" s="11"/>
      <c r="FQ1058" s="11"/>
      <c r="FR1058" s="11"/>
      <c r="FS1058" s="11"/>
      <c r="FT1058" s="11"/>
      <c r="FU1058" s="11"/>
      <c r="FV1058" s="11"/>
      <c r="FW1058" s="11"/>
      <c r="FX1058" s="11"/>
      <c r="FY1058" s="11"/>
      <c r="FZ1058" s="11"/>
      <c r="GA1058" s="11"/>
      <c r="GB1058" s="11"/>
      <c r="GC1058" s="11"/>
      <c r="GD1058" s="11"/>
      <c r="GE1058" s="11"/>
      <c r="GF1058" s="11"/>
      <c r="GG1058" s="11"/>
      <c r="GH1058" s="11"/>
      <c r="GI1058" s="11"/>
      <c r="GJ1058" s="11"/>
      <c r="GK1058" s="11"/>
      <c r="GL1058" s="11"/>
      <c r="GM1058" s="11"/>
      <c r="GN1058" s="11"/>
      <c r="GO1058" s="11"/>
      <c r="GP1058" s="11"/>
      <c r="GQ1058" s="11"/>
      <c r="GR1058" s="11"/>
      <c r="GS1058" s="11"/>
      <c r="GT1058" s="11"/>
      <c r="GU1058" s="11"/>
      <c r="GV1058" s="11"/>
      <c r="GW1058" s="11"/>
      <c r="GX1058" s="11"/>
      <c r="GY1058" s="11"/>
      <c r="GZ1058" s="11"/>
      <c r="HA1058" s="11"/>
      <c r="HB1058" s="11"/>
      <c r="HC1058" s="11"/>
      <c r="HD1058" s="11"/>
      <c r="HE1058" s="11"/>
      <c r="HF1058" s="11"/>
      <c r="HG1058" s="11"/>
      <c r="HH1058" s="11"/>
      <c r="HI1058" s="11"/>
      <c r="HJ1058" s="11"/>
      <c r="HK1058" s="11"/>
      <c r="HL1058" s="11"/>
      <c r="HM1058" s="11"/>
      <c r="HN1058" s="11"/>
      <c r="HO1058" s="11"/>
      <c r="HP1058" s="11"/>
      <c r="HQ1058" s="11"/>
      <c r="HR1058" s="11"/>
      <c r="HS1058" s="11"/>
      <c r="HT1058" s="11"/>
      <c r="HU1058" s="11"/>
      <c r="HV1058" s="11"/>
      <c r="HW1058" s="11"/>
      <c r="HX1058" s="11"/>
      <c r="HY1058" s="11"/>
      <c r="HZ1058" s="11"/>
      <c r="IA1058" s="11"/>
      <c r="IB1058" s="11"/>
      <c r="IC1058" s="11"/>
      <c r="ID1058" s="11"/>
      <c r="IE1058" s="11"/>
      <c r="IF1058" s="11"/>
      <c r="IG1058" s="11"/>
      <c r="IH1058" s="11"/>
      <c r="II1058" s="11"/>
      <c r="IJ1058" s="11"/>
      <c r="IK1058" s="11"/>
    </row>
    <row r="1059" spans="1:245" ht="27.75">
      <c r="A1059" s="6">
        <v>14</v>
      </c>
      <c r="B1059" s="12" t="s">
        <v>411</v>
      </c>
      <c r="C1059" s="3"/>
      <c r="D1059" s="3">
        <v>30200</v>
      </c>
      <c r="E1059" s="3"/>
      <c r="F1059" s="3">
        <v>25</v>
      </c>
      <c r="G1059" s="3">
        <v>8</v>
      </c>
      <c r="H1059" s="3">
        <v>1969</v>
      </c>
      <c r="I1059" s="3" t="s">
        <v>554</v>
      </c>
      <c r="J1059" s="4">
        <v>2017</v>
      </c>
      <c r="K1059" s="5" t="s">
        <v>614</v>
      </c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  <c r="EF1059" s="11"/>
      <c r="EG1059" s="11"/>
      <c r="EH1059" s="11"/>
      <c r="EI1059" s="11"/>
      <c r="EJ1059" s="11"/>
      <c r="EK1059" s="11"/>
      <c r="EL1059" s="11"/>
      <c r="EM1059" s="11"/>
      <c r="EN1059" s="11"/>
      <c r="EO1059" s="11"/>
      <c r="EP1059" s="11"/>
      <c r="EQ1059" s="11"/>
      <c r="ER1059" s="11"/>
      <c r="ES1059" s="11"/>
      <c r="ET1059" s="11"/>
      <c r="EU1059" s="11"/>
      <c r="EV1059" s="11"/>
      <c r="EW1059" s="11"/>
      <c r="EX1059" s="11"/>
      <c r="EY1059" s="11"/>
      <c r="EZ1059" s="11"/>
      <c r="FA1059" s="11"/>
      <c r="FB1059" s="11"/>
      <c r="FC1059" s="11"/>
      <c r="FD1059" s="11"/>
      <c r="FE1059" s="11"/>
      <c r="FF1059" s="11"/>
      <c r="FG1059" s="11"/>
      <c r="FH1059" s="11"/>
      <c r="FI1059" s="11"/>
      <c r="FJ1059" s="11"/>
      <c r="FK1059" s="11"/>
      <c r="FL1059" s="11"/>
      <c r="FM1059" s="11"/>
      <c r="FN1059" s="11"/>
      <c r="FO1059" s="11"/>
      <c r="FP1059" s="11"/>
      <c r="FQ1059" s="11"/>
      <c r="FR1059" s="11"/>
      <c r="FS1059" s="11"/>
      <c r="FT1059" s="11"/>
      <c r="FU1059" s="11"/>
      <c r="FV1059" s="11"/>
      <c r="FW1059" s="11"/>
      <c r="FX1059" s="11"/>
      <c r="FY1059" s="11"/>
      <c r="FZ1059" s="11"/>
      <c r="GA1059" s="11"/>
      <c r="GB1059" s="11"/>
      <c r="GC1059" s="11"/>
      <c r="GD1059" s="11"/>
      <c r="GE1059" s="11"/>
      <c r="GF1059" s="11"/>
      <c r="GG1059" s="11"/>
      <c r="GH1059" s="11"/>
      <c r="GI1059" s="11"/>
      <c r="GJ1059" s="11"/>
      <c r="GK1059" s="11"/>
      <c r="GL1059" s="11"/>
      <c r="GM1059" s="11"/>
      <c r="GN1059" s="11"/>
      <c r="GO1059" s="11"/>
      <c r="GP1059" s="11"/>
      <c r="GQ1059" s="11"/>
      <c r="GR1059" s="11"/>
      <c r="GS1059" s="11"/>
      <c r="GT1059" s="11"/>
      <c r="GU1059" s="11"/>
      <c r="GV1059" s="11"/>
      <c r="GW1059" s="11"/>
      <c r="GX1059" s="11"/>
      <c r="GY1059" s="11"/>
      <c r="GZ1059" s="11"/>
      <c r="HA1059" s="11"/>
      <c r="HB1059" s="11"/>
      <c r="HC1059" s="11"/>
      <c r="HD1059" s="11"/>
      <c r="HE1059" s="11"/>
      <c r="HF1059" s="11"/>
      <c r="HG1059" s="11"/>
      <c r="HH1059" s="11"/>
      <c r="HI1059" s="11"/>
      <c r="HJ1059" s="11"/>
      <c r="HK1059" s="11"/>
      <c r="HL1059" s="11"/>
      <c r="HM1059" s="11"/>
      <c r="HN1059" s="11"/>
      <c r="HO1059" s="11"/>
      <c r="HP1059" s="11"/>
      <c r="HQ1059" s="11"/>
      <c r="HR1059" s="11"/>
      <c r="HS1059" s="11"/>
      <c r="HT1059" s="11"/>
      <c r="HU1059" s="11"/>
      <c r="HV1059" s="11"/>
      <c r="HW1059" s="11"/>
      <c r="HX1059" s="11"/>
      <c r="HY1059" s="11"/>
      <c r="HZ1059" s="11"/>
      <c r="IA1059" s="11"/>
      <c r="IB1059" s="11"/>
      <c r="IC1059" s="11"/>
      <c r="ID1059" s="11"/>
      <c r="IE1059" s="11"/>
      <c r="IF1059" s="11"/>
      <c r="IG1059" s="11"/>
      <c r="IH1059" s="11"/>
      <c r="II1059" s="11"/>
      <c r="IJ1059" s="11"/>
      <c r="IK1059" s="11"/>
    </row>
    <row r="1060" spans="1:245" ht="15" customHeight="1">
      <c r="A1060" s="6"/>
      <c r="B1060" s="12" t="s">
        <v>1268</v>
      </c>
      <c r="C1060" s="3">
        <v>110</v>
      </c>
      <c r="D1060" s="3"/>
      <c r="E1060" s="3"/>
      <c r="F1060" s="3"/>
      <c r="G1060" s="3"/>
      <c r="H1060" s="3"/>
      <c r="I1060" s="3"/>
      <c r="J1060" s="4"/>
      <c r="K1060" s="5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  <c r="EF1060" s="11"/>
      <c r="EG1060" s="11"/>
      <c r="EH1060" s="11"/>
      <c r="EI1060" s="11"/>
      <c r="EJ1060" s="11"/>
      <c r="EK1060" s="11"/>
      <c r="EL1060" s="11"/>
      <c r="EM1060" s="11"/>
      <c r="EN1060" s="11"/>
      <c r="EO1060" s="11"/>
      <c r="EP1060" s="11"/>
      <c r="EQ1060" s="11"/>
      <c r="ER1060" s="11"/>
      <c r="ES1060" s="11"/>
      <c r="ET1060" s="11"/>
      <c r="EU1060" s="11"/>
      <c r="EV1060" s="11"/>
      <c r="EW1060" s="11"/>
      <c r="EX1060" s="11"/>
      <c r="EY1060" s="11"/>
      <c r="EZ1060" s="11"/>
      <c r="FA1060" s="11"/>
      <c r="FB1060" s="11"/>
      <c r="FC1060" s="11"/>
      <c r="FD1060" s="11"/>
      <c r="FE1060" s="11"/>
      <c r="FF1060" s="11"/>
      <c r="FG1060" s="11"/>
      <c r="FH1060" s="11"/>
      <c r="FI1060" s="11"/>
      <c r="FJ1060" s="11"/>
      <c r="FK1060" s="11"/>
      <c r="FL1060" s="11"/>
      <c r="FM1060" s="11"/>
      <c r="FN1060" s="11"/>
      <c r="FO1060" s="11"/>
      <c r="FP1060" s="11"/>
      <c r="FQ1060" s="11"/>
      <c r="FR1060" s="11"/>
      <c r="FS1060" s="11"/>
      <c r="FT1060" s="11"/>
      <c r="FU1060" s="11"/>
      <c r="FV1060" s="11"/>
      <c r="FW1060" s="11"/>
      <c r="FX1060" s="11"/>
      <c r="FY1060" s="11"/>
      <c r="FZ1060" s="11"/>
      <c r="GA1060" s="11"/>
      <c r="GB1060" s="11"/>
      <c r="GC1060" s="11"/>
      <c r="GD1060" s="11"/>
      <c r="GE1060" s="11"/>
      <c r="GF1060" s="11"/>
      <c r="GG1060" s="11"/>
      <c r="GH1060" s="11"/>
      <c r="GI1060" s="11"/>
      <c r="GJ1060" s="11"/>
      <c r="GK1060" s="11"/>
      <c r="GL1060" s="11"/>
      <c r="GM1060" s="11"/>
      <c r="GN1060" s="11"/>
      <c r="GO1060" s="11"/>
      <c r="GP1060" s="11"/>
      <c r="GQ1060" s="11"/>
      <c r="GR1060" s="11"/>
      <c r="GS1060" s="11"/>
      <c r="GT1060" s="11"/>
      <c r="GU1060" s="11"/>
      <c r="GV1060" s="11"/>
      <c r="GW1060" s="11"/>
      <c r="GX1060" s="11"/>
      <c r="GY1060" s="11"/>
      <c r="GZ1060" s="11"/>
      <c r="HA1060" s="11"/>
      <c r="HB1060" s="11"/>
      <c r="HC1060" s="11"/>
      <c r="HD1060" s="11"/>
      <c r="HE1060" s="11"/>
      <c r="HF1060" s="11"/>
      <c r="HG1060" s="11"/>
      <c r="HH1060" s="11"/>
      <c r="HI1060" s="11"/>
      <c r="HJ1060" s="11"/>
      <c r="HK1060" s="11"/>
      <c r="HL1060" s="11"/>
      <c r="HM1060" s="11"/>
      <c r="HN1060" s="11"/>
      <c r="HO1060" s="11"/>
      <c r="HP1060" s="11"/>
      <c r="HQ1060" s="11"/>
      <c r="HR1060" s="11"/>
      <c r="HS1060" s="11"/>
      <c r="HT1060" s="11"/>
      <c r="HU1060" s="11"/>
      <c r="HV1060" s="11"/>
      <c r="HW1060" s="11"/>
      <c r="HX1060" s="11"/>
      <c r="HY1060" s="11"/>
      <c r="HZ1060" s="11"/>
      <c r="IA1060" s="11"/>
      <c r="IB1060" s="11"/>
      <c r="IC1060" s="11"/>
      <c r="ID1060" s="11"/>
      <c r="IE1060" s="11"/>
      <c r="IF1060" s="11"/>
      <c r="IG1060" s="11"/>
      <c r="IH1060" s="11"/>
      <c r="II1060" s="11"/>
      <c r="IJ1060" s="11"/>
      <c r="IK1060" s="11"/>
    </row>
    <row r="1061" spans="1:245" ht="15" customHeight="1" hidden="1">
      <c r="A1061" s="6">
        <v>15</v>
      </c>
      <c r="B1061" s="12" t="s">
        <v>412</v>
      </c>
      <c r="C1061" s="3"/>
      <c r="D1061" s="3">
        <v>30200</v>
      </c>
      <c r="E1061" s="3"/>
      <c r="F1061" s="3">
        <v>288</v>
      </c>
      <c r="G1061" s="3">
        <v>86</v>
      </c>
      <c r="H1061" s="3">
        <v>1973</v>
      </c>
      <c r="I1061" s="3" t="s">
        <v>554</v>
      </c>
      <c r="J1061" s="4">
        <v>2009</v>
      </c>
      <c r="K1061" s="5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  <c r="EF1061" s="11"/>
      <c r="EG1061" s="11"/>
      <c r="EH1061" s="11"/>
      <c r="EI1061" s="11"/>
      <c r="EJ1061" s="11"/>
      <c r="EK1061" s="11"/>
      <c r="EL1061" s="11"/>
      <c r="EM1061" s="11"/>
      <c r="EN1061" s="11"/>
      <c r="EO1061" s="11"/>
      <c r="EP1061" s="11"/>
      <c r="EQ1061" s="11"/>
      <c r="ER1061" s="11"/>
      <c r="ES1061" s="11"/>
      <c r="ET1061" s="11"/>
      <c r="EU1061" s="11"/>
      <c r="EV1061" s="11"/>
      <c r="EW1061" s="11"/>
      <c r="EX1061" s="11"/>
      <c r="EY1061" s="11"/>
      <c r="EZ1061" s="11"/>
      <c r="FA1061" s="11"/>
      <c r="FB1061" s="11"/>
      <c r="FC1061" s="11"/>
      <c r="FD1061" s="11"/>
      <c r="FE1061" s="11"/>
      <c r="FF1061" s="11"/>
      <c r="FG1061" s="11"/>
      <c r="FH1061" s="11"/>
      <c r="FI1061" s="11"/>
      <c r="FJ1061" s="11"/>
      <c r="FK1061" s="11"/>
      <c r="FL1061" s="11"/>
      <c r="FM1061" s="11"/>
      <c r="FN1061" s="11"/>
      <c r="FO1061" s="11"/>
      <c r="FP1061" s="11"/>
      <c r="FQ1061" s="11"/>
      <c r="FR1061" s="11"/>
      <c r="FS1061" s="11"/>
      <c r="FT1061" s="11"/>
      <c r="FU1061" s="11"/>
      <c r="FV1061" s="11"/>
      <c r="FW1061" s="11"/>
      <c r="FX1061" s="11"/>
      <c r="FY1061" s="11"/>
      <c r="FZ1061" s="11"/>
      <c r="GA1061" s="11"/>
      <c r="GB1061" s="11"/>
      <c r="GC1061" s="11"/>
      <c r="GD1061" s="11"/>
      <c r="GE1061" s="11"/>
      <c r="GF1061" s="11"/>
      <c r="GG1061" s="11"/>
      <c r="GH1061" s="11"/>
      <c r="GI1061" s="11"/>
      <c r="GJ1061" s="11"/>
      <c r="GK1061" s="11"/>
      <c r="GL1061" s="11"/>
      <c r="GM1061" s="11"/>
      <c r="GN1061" s="11"/>
      <c r="GO1061" s="11"/>
      <c r="GP1061" s="11"/>
      <c r="GQ1061" s="11"/>
      <c r="GR1061" s="11"/>
      <c r="GS1061" s="11"/>
      <c r="GT1061" s="11"/>
      <c r="GU1061" s="11"/>
      <c r="GV1061" s="11"/>
      <c r="GW1061" s="11"/>
      <c r="GX1061" s="11"/>
      <c r="GY1061" s="11"/>
      <c r="GZ1061" s="11"/>
      <c r="HA1061" s="11"/>
      <c r="HB1061" s="11"/>
      <c r="HC1061" s="11"/>
      <c r="HD1061" s="11"/>
      <c r="HE1061" s="11"/>
      <c r="HF1061" s="11"/>
      <c r="HG1061" s="11"/>
      <c r="HH1061" s="11"/>
      <c r="HI1061" s="11"/>
      <c r="HJ1061" s="11"/>
      <c r="HK1061" s="11"/>
      <c r="HL1061" s="11"/>
      <c r="HM1061" s="11"/>
      <c r="HN1061" s="11"/>
      <c r="HO1061" s="11"/>
      <c r="HP1061" s="11"/>
      <c r="HQ1061" s="11"/>
      <c r="HR1061" s="11"/>
      <c r="HS1061" s="11"/>
      <c r="HT1061" s="11"/>
      <c r="HU1061" s="11"/>
      <c r="HV1061" s="11"/>
      <c r="HW1061" s="11"/>
      <c r="HX1061" s="11"/>
      <c r="HY1061" s="11"/>
      <c r="HZ1061" s="11"/>
      <c r="IA1061" s="11"/>
      <c r="IB1061" s="11"/>
      <c r="IC1061" s="11"/>
      <c r="ID1061" s="11"/>
      <c r="IE1061" s="11"/>
      <c r="IF1061" s="11"/>
      <c r="IG1061" s="11"/>
      <c r="IH1061" s="11"/>
      <c r="II1061" s="11"/>
      <c r="IJ1061" s="11"/>
      <c r="IK1061" s="11"/>
    </row>
    <row r="1062" spans="1:245" ht="15" customHeight="1" hidden="1">
      <c r="A1062" s="6"/>
      <c r="B1062" s="12" t="s">
        <v>1231</v>
      </c>
      <c r="C1062" s="3">
        <v>800</v>
      </c>
      <c r="D1062" s="3"/>
      <c r="E1062" s="3"/>
      <c r="F1062" s="3"/>
      <c r="G1062" s="3"/>
      <c r="H1062" s="3"/>
      <c r="I1062" s="3"/>
      <c r="J1062" s="4"/>
      <c r="K1062" s="5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  <c r="EF1062" s="11"/>
      <c r="EG1062" s="11"/>
      <c r="EH1062" s="11"/>
      <c r="EI1062" s="11"/>
      <c r="EJ1062" s="11"/>
      <c r="EK1062" s="11"/>
      <c r="EL1062" s="11"/>
      <c r="EM1062" s="11"/>
      <c r="EN1062" s="11"/>
      <c r="EO1062" s="11"/>
      <c r="EP1062" s="11"/>
      <c r="EQ1062" s="11"/>
      <c r="ER1062" s="11"/>
      <c r="ES1062" s="11"/>
      <c r="ET1062" s="11"/>
      <c r="EU1062" s="11"/>
      <c r="EV1062" s="11"/>
      <c r="EW1062" s="11"/>
      <c r="EX1062" s="11"/>
      <c r="EY1062" s="11"/>
      <c r="EZ1062" s="11"/>
      <c r="FA1062" s="11"/>
      <c r="FB1062" s="11"/>
      <c r="FC1062" s="11"/>
      <c r="FD1062" s="11"/>
      <c r="FE1062" s="11"/>
      <c r="FF1062" s="11"/>
      <c r="FG1062" s="11"/>
      <c r="FH1062" s="11"/>
      <c r="FI1062" s="11"/>
      <c r="FJ1062" s="11"/>
      <c r="FK1062" s="11"/>
      <c r="FL1062" s="11"/>
      <c r="FM1062" s="11"/>
      <c r="FN1062" s="11"/>
      <c r="FO1062" s="11"/>
      <c r="FP1062" s="11"/>
      <c r="FQ1062" s="11"/>
      <c r="FR1062" s="11"/>
      <c r="FS1062" s="11"/>
      <c r="FT1062" s="11"/>
      <c r="FU1062" s="11"/>
      <c r="FV1062" s="11"/>
      <c r="FW1062" s="11"/>
      <c r="FX1062" s="11"/>
      <c r="FY1062" s="11"/>
      <c r="FZ1062" s="11"/>
      <c r="GA1062" s="11"/>
      <c r="GB1062" s="11"/>
      <c r="GC1062" s="11"/>
      <c r="GD1062" s="11"/>
      <c r="GE1062" s="11"/>
      <c r="GF1062" s="11"/>
      <c r="GG1062" s="11"/>
      <c r="GH1062" s="11"/>
      <c r="GI1062" s="11"/>
      <c r="GJ1062" s="11"/>
      <c r="GK1062" s="11"/>
      <c r="GL1062" s="11"/>
      <c r="GM1062" s="11"/>
      <c r="GN1062" s="11"/>
      <c r="GO1062" s="11"/>
      <c r="GP1062" s="11"/>
      <c r="GQ1062" s="11"/>
      <c r="GR1062" s="11"/>
      <c r="GS1062" s="11"/>
      <c r="GT1062" s="11"/>
      <c r="GU1062" s="11"/>
      <c r="GV1062" s="11"/>
      <c r="GW1062" s="11"/>
      <c r="GX1062" s="11"/>
      <c r="GY1062" s="11"/>
      <c r="GZ1062" s="11"/>
      <c r="HA1062" s="11"/>
      <c r="HB1062" s="11"/>
      <c r="HC1062" s="11"/>
      <c r="HD1062" s="11"/>
      <c r="HE1062" s="11"/>
      <c r="HF1062" s="11"/>
      <c r="HG1062" s="11"/>
      <c r="HH1062" s="11"/>
      <c r="HI1062" s="11"/>
      <c r="HJ1062" s="11"/>
      <c r="HK1062" s="11"/>
      <c r="HL1062" s="11"/>
      <c r="HM1062" s="11"/>
      <c r="HN1062" s="11"/>
      <c r="HO1062" s="11"/>
      <c r="HP1062" s="11"/>
      <c r="HQ1062" s="11"/>
      <c r="HR1062" s="11"/>
      <c r="HS1062" s="11"/>
      <c r="HT1062" s="11"/>
      <c r="HU1062" s="11"/>
      <c r="HV1062" s="11"/>
      <c r="HW1062" s="11"/>
      <c r="HX1062" s="11"/>
      <c r="HY1062" s="11"/>
      <c r="HZ1062" s="11"/>
      <c r="IA1062" s="11"/>
      <c r="IB1062" s="11"/>
      <c r="IC1062" s="11"/>
      <c r="ID1062" s="11"/>
      <c r="IE1062" s="11"/>
      <c r="IF1062" s="11"/>
      <c r="IG1062" s="11"/>
      <c r="IH1062" s="11"/>
      <c r="II1062" s="11"/>
      <c r="IJ1062" s="11"/>
      <c r="IK1062" s="11"/>
    </row>
    <row r="1063" spans="1:245" ht="15" customHeight="1" hidden="1">
      <c r="A1063" s="6">
        <v>16</v>
      </c>
      <c r="B1063" s="12" t="s">
        <v>413</v>
      </c>
      <c r="C1063" s="3"/>
      <c r="D1063" s="3">
        <v>7114</v>
      </c>
      <c r="E1063" s="3"/>
      <c r="F1063" s="3">
        <v>87</v>
      </c>
      <c r="G1063" s="3">
        <v>27</v>
      </c>
      <c r="H1063" s="3">
        <v>1967</v>
      </c>
      <c r="I1063" s="3" t="s">
        <v>554</v>
      </c>
      <c r="J1063" s="4">
        <v>2015</v>
      </c>
      <c r="K1063" s="5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  <c r="EF1063" s="11"/>
      <c r="EG1063" s="11"/>
      <c r="EH1063" s="11"/>
      <c r="EI1063" s="11"/>
      <c r="EJ1063" s="11"/>
      <c r="EK1063" s="11"/>
      <c r="EL1063" s="11"/>
      <c r="EM1063" s="11"/>
      <c r="EN1063" s="11"/>
      <c r="EO1063" s="11"/>
      <c r="EP1063" s="11"/>
      <c r="EQ1063" s="11"/>
      <c r="ER1063" s="11"/>
      <c r="ES1063" s="11"/>
      <c r="ET1063" s="11"/>
      <c r="EU1063" s="11"/>
      <c r="EV1063" s="11"/>
      <c r="EW1063" s="11"/>
      <c r="EX1063" s="11"/>
      <c r="EY1063" s="11"/>
      <c r="EZ1063" s="11"/>
      <c r="FA1063" s="11"/>
      <c r="FB1063" s="11"/>
      <c r="FC1063" s="11"/>
      <c r="FD1063" s="11"/>
      <c r="FE1063" s="11"/>
      <c r="FF1063" s="11"/>
      <c r="FG1063" s="11"/>
      <c r="FH1063" s="11"/>
      <c r="FI1063" s="11"/>
      <c r="FJ1063" s="11"/>
      <c r="FK1063" s="11"/>
      <c r="FL1063" s="11"/>
      <c r="FM1063" s="11"/>
      <c r="FN1063" s="11"/>
      <c r="FO1063" s="11"/>
      <c r="FP1063" s="11"/>
      <c r="FQ1063" s="11"/>
      <c r="FR1063" s="11"/>
      <c r="FS1063" s="11"/>
      <c r="FT1063" s="11"/>
      <c r="FU1063" s="11"/>
      <c r="FV1063" s="11"/>
      <c r="FW1063" s="11"/>
      <c r="FX1063" s="11"/>
      <c r="FY1063" s="11"/>
      <c r="FZ1063" s="11"/>
      <c r="GA1063" s="11"/>
      <c r="GB1063" s="11"/>
      <c r="GC1063" s="11"/>
      <c r="GD1063" s="11"/>
      <c r="GE1063" s="11"/>
      <c r="GF1063" s="11"/>
      <c r="GG1063" s="11"/>
      <c r="GH1063" s="11"/>
      <c r="GI1063" s="11"/>
      <c r="GJ1063" s="11"/>
      <c r="GK1063" s="11"/>
      <c r="GL1063" s="11"/>
      <c r="GM1063" s="11"/>
      <c r="GN1063" s="11"/>
      <c r="GO1063" s="11"/>
      <c r="GP1063" s="11"/>
      <c r="GQ1063" s="11"/>
      <c r="GR1063" s="11"/>
      <c r="GS1063" s="11"/>
      <c r="GT1063" s="11"/>
      <c r="GU1063" s="11"/>
      <c r="GV1063" s="11"/>
      <c r="GW1063" s="11"/>
      <c r="GX1063" s="11"/>
      <c r="GY1063" s="11"/>
      <c r="GZ1063" s="11"/>
      <c r="HA1063" s="11"/>
      <c r="HB1063" s="11"/>
      <c r="HC1063" s="11"/>
      <c r="HD1063" s="11"/>
      <c r="HE1063" s="11"/>
      <c r="HF1063" s="11"/>
      <c r="HG1063" s="11"/>
      <c r="HH1063" s="11"/>
      <c r="HI1063" s="11"/>
      <c r="HJ1063" s="11"/>
      <c r="HK1063" s="11"/>
      <c r="HL1063" s="11"/>
      <c r="HM1063" s="11"/>
      <c r="HN1063" s="11"/>
      <c r="HO1063" s="11"/>
      <c r="HP1063" s="11"/>
      <c r="HQ1063" s="11"/>
      <c r="HR1063" s="11"/>
      <c r="HS1063" s="11"/>
      <c r="HT1063" s="11"/>
      <c r="HU1063" s="11"/>
      <c r="HV1063" s="11"/>
      <c r="HW1063" s="11"/>
      <c r="HX1063" s="11"/>
      <c r="HY1063" s="11"/>
      <c r="HZ1063" s="11"/>
      <c r="IA1063" s="11"/>
      <c r="IB1063" s="11"/>
      <c r="IC1063" s="11"/>
      <c r="ID1063" s="11"/>
      <c r="IE1063" s="11"/>
      <c r="IF1063" s="11"/>
      <c r="IG1063" s="11"/>
      <c r="IH1063" s="11"/>
      <c r="II1063" s="11"/>
      <c r="IJ1063" s="11"/>
      <c r="IK1063" s="11"/>
    </row>
    <row r="1064" spans="1:245" ht="15" customHeight="1" hidden="1">
      <c r="A1064" s="6"/>
      <c r="B1064" s="12" t="s">
        <v>1262</v>
      </c>
      <c r="C1064" s="3">
        <v>200</v>
      </c>
      <c r="D1064" s="3"/>
      <c r="E1064" s="3"/>
      <c r="F1064" s="3"/>
      <c r="G1064" s="3"/>
      <c r="H1064" s="3"/>
      <c r="I1064" s="3"/>
      <c r="J1064" s="4"/>
      <c r="K1064" s="5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  <c r="EF1064" s="11"/>
      <c r="EG1064" s="11"/>
      <c r="EH1064" s="11"/>
      <c r="EI1064" s="11"/>
      <c r="EJ1064" s="11"/>
      <c r="EK1064" s="11"/>
      <c r="EL1064" s="11"/>
      <c r="EM1064" s="11"/>
      <c r="EN1064" s="11"/>
      <c r="EO1064" s="11"/>
      <c r="EP1064" s="11"/>
      <c r="EQ1064" s="11"/>
      <c r="ER1064" s="11"/>
      <c r="ES1064" s="11"/>
      <c r="ET1064" s="11"/>
      <c r="EU1064" s="11"/>
      <c r="EV1064" s="11"/>
      <c r="EW1064" s="11"/>
      <c r="EX1064" s="11"/>
      <c r="EY1064" s="11"/>
      <c r="EZ1064" s="11"/>
      <c r="FA1064" s="11"/>
      <c r="FB1064" s="11"/>
      <c r="FC1064" s="11"/>
      <c r="FD1064" s="11"/>
      <c r="FE1064" s="11"/>
      <c r="FF1064" s="11"/>
      <c r="FG1064" s="11"/>
      <c r="FH1064" s="11"/>
      <c r="FI1064" s="11"/>
      <c r="FJ1064" s="11"/>
      <c r="FK1064" s="11"/>
      <c r="FL1064" s="11"/>
      <c r="FM1064" s="11"/>
      <c r="FN1064" s="11"/>
      <c r="FO1064" s="11"/>
      <c r="FP1064" s="11"/>
      <c r="FQ1064" s="11"/>
      <c r="FR1064" s="11"/>
      <c r="FS1064" s="11"/>
      <c r="FT1064" s="11"/>
      <c r="FU1064" s="11"/>
      <c r="FV1064" s="11"/>
      <c r="FW1064" s="11"/>
      <c r="FX1064" s="11"/>
      <c r="FY1064" s="11"/>
      <c r="FZ1064" s="11"/>
      <c r="GA1064" s="11"/>
      <c r="GB1064" s="11"/>
      <c r="GC1064" s="11"/>
      <c r="GD1064" s="11"/>
      <c r="GE1064" s="11"/>
      <c r="GF1064" s="11"/>
      <c r="GG1064" s="11"/>
      <c r="GH1064" s="11"/>
      <c r="GI1064" s="11"/>
      <c r="GJ1064" s="11"/>
      <c r="GK1064" s="11"/>
      <c r="GL1064" s="11"/>
      <c r="GM1064" s="11"/>
      <c r="GN1064" s="11"/>
      <c r="GO1064" s="11"/>
      <c r="GP1064" s="11"/>
      <c r="GQ1064" s="11"/>
      <c r="GR1064" s="11"/>
      <c r="GS1064" s="11"/>
      <c r="GT1064" s="11"/>
      <c r="GU1064" s="11"/>
      <c r="GV1064" s="11"/>
      <c r="GW1064" s="11"/>
      <c r="GX1064" s="11"/>
      <c r="GY1064" s="11"/>
      <c r="GZ1064" s="11"/>
      <c r="HA1064" s="11"/>
      <c r="HB1064" s="11"/>
      <c r="HC1064" s="11"/>
      <c r="HD1064" s="11"/>
      <c r="HE1064" s="11"/>
      <c r="HF1064" s="11"/>
      <c r="HG1064" s="11"/>
      <c r="HH1064" s="11"/>
      <c r="HI1064" s="11"/>
      <c r="HJ1064" s="11"/>
      <c r="HK1064" s="11"/>
      <c r="HL1064" s="11"/>
      <c r="HM1064" s="11"/>
      <c r="HN1064" s="11"/>
      <c r="HO1064" s="11"/>
      <c r="HP1064" s="11"/>
      <c r="HQ1064" s="11"/>
      <c r="HR1064" s="11"/>
      <c r="HS1064" s="11"/>
      <c r="HT1064" s="11"/>
      <c r="HU1064" s="11"/>
      <c r="HV1064" s="11"/>
      <c r="HW1064" s="11"/>
      <c r="HX1064" s="11"/>
      <c r="HY1064" s="11"/>
      <c r="HZ1064" s="11"/>
      <c r="IA1064" s="11"/>
      <c r="IB1064" s="11"/>
      <c r="IC1064" s="11"/>
      <c r="ID1064" s="11"/>
      <c r="IE1064" s="11"/>
      <c r="IF1064" s="11"/>
      <c r="IG1064" s="11"/>
      <c r="IH1064" s="11"/>
      <c r="II1064" s="11"/>
      <c r="IJ1064" s="11"/>
      <c r="IK1064" s="11"/>
    </row>
    <row r="1065" spans="1:245" ht="27.75" customHeight="1" hidden="1">
      <c r="A1065" s="6">
        <v>17</v>
      </c>
      <c r="B1065" s="12" t="s">
        <v>1398</v>
      </c>
      <c r="C1065" s="3"/>
      <c r="D1065" s="3">
        <v>38829</v>
      </c>
      <c r="E1065" s="3"/>
      <c r="F1065" s="3">
        <v>83</v>
      </c>
      <c r="G1065" s="3">
        <v>26</v>
      </c>
      <c r="H1065" s="3">
        <v>1976</v>
      </c>
      <c r="I1065" s="3" t="s">
        <v>554</v>
      </c>
      <c r="J1065" s="4">
        <v>2012</v>
      </c>
      <c r="K1065" s="5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  <c r="EF1065" s="11"/>
      <c r="EG1065" s="11"/>
      <c r="EH1065" s="11"/>
      <c r="EI1065" s="11"/>
      <c r="EJ1065" s="11"/>
      <c r="EK1065" s="11"/>
      <c r="EL1065" s="11"/>
      <c r="EM1065" s="11"/>
      <c r="EN1065" s="11"/>
      <c r="EO1065" s="11"/>
      <c r="EP1065" s="11"/>
      <c r="EQ1065" s="11"/>
      <c r="ER1065" s="11"/>
      <c r="ES1065" s="11"/>
      <c r="ET1065" s="11"/>
      <c r="EU1065" s="11"/>
      <c r="EV1065" s="11"/>
      <c r="EW1065" s="11"/>
      <c r="EX1065" s="11"/>
      <c r="EY1065" s="11"/>
      <c r="EZ1065" s="11"/>
      <c r="FA1065" s="11"/>
      <c r="FB1065" s="11"/>
      <c r="FC1065" s="11"/>
      <c r="FD1065" s="11"/>
      <c r="FE1065" s="11"/>
      <c r="FF1065" s="11"/>
      <c r="FG1065" s="11"/>
      <c r="FH1065" s="11"/>
      <c r="FI1065" s="11"/>
      <c r="FJ1065" s="11"/>
      <c r="FK1065" s="11"/>
      <c r="FL1065" s="11"/>
      <c r="FM1065" s="11"/>
      <c r="FN1065" s="11"/>
      <c r="FO1065" s="11"/>
      <c r="FP1065" s="11"/>
      <c r="FQ1065" s="11"/>
      <c r="FR1065" s="11"/>
      <c r="FS1065" s="11"/>
      <c r="FT1065" s="11"/>
      <c r="FU1065" s="11"/>
      <c r="FV1065" s="11"/>
      <c r="FW1065" s="11"/>
      <c r="FX1065" s="11"/>
      <c r="FY1065" s="11"/>
      <c r="FZ1065" s="11"/>
      <c r="GA1065" s="11"/>
      <c r="GB1065" s="11"/>
      <c r="GC1065" s="11"/>
      <c r="GD1065" s="11"/>
      <c r="GE1065" s="11"/>
      <c r="GF1065" s="11"/>
      <c r="GG1065" s="11"/>
      <c r="GH1065" s="11"/>
      <c r="GI1065" s="11"/>
      <c r="GJ1065" s="11"/>
      <c r="GK1065" s="11"/>
      <c r="GL1065" s="11"/>
      <c r="GM1065" s="11"/>
      <c r="GN1065" s="11"/>
      <c r="GO1065" s="11"/>
      <c r="GP1065" s="11"/>
      <c r="GQ1065" s="11"/>
      <c r="GR1065" s="11"/>
      <c r="GS1065" s="11"/>
      <c r="GT1065" s="11"/>
      <c r="GU1065" s="11"/>
      <c r="GV1065" s="11"/>
      <c r="GW1065" s="11"/>
      <c r="GX1065" s="11"/>
      <c r="GY1065" s="11"/>
      <c r="GZ1065" s="11"/>
      <c r="HA1065" s="11"/>
      <c r="HB1065" s="11"/>
      <c r="HC1065" s="11"/>
      <c r="HD1065" s="11"/>
      <c r="HE1065" s="11"/>
      <c r="HF1065" s="11"/>
      <c r="HG1065" s="11"/>
      <c r="HH1065" s="11"/>
      <c r="HI1065" s="11"/>
      <c r="HJ1065" s="11"/>
      <c r="HK1065" s="11"/>
      <c r="HL1065" s="11"/>
      <c r="HM1065" s="11"/>
      <c r="HN1065" s="11"/>
      <c r="HO1065" s="11"/>
      <c r="HP1065" s="11"/>
      <c r="HQ1065" s="11"/>
      <c r="HR1065" s="11"/>
      <c r="HS1065" s="11"/>
      <c r="HT1065" s="11"/>
      <c r="HU1065" s="11"/>
      <c r="HV1065" s="11"/>
      <c r="HW1065" s="11"/>
      <c r="HX1065" s="11"/>
      <c r="HY1065" s="11"/>
      <c r="HZ1065" s="11"/>
      <c r="IA1065" s="11"/>
      <c r="IB1065" s="11"/>
      <c r="IC1065" s="11"/>
      <c r="ID1065" s="11"/>
      <c r="IE1065" s="11"/>
      <c r="IF1065" s="11"/>
      <c r="IG1065" s="11"/>
      <c r="IH1065" s="11"/>
      <c r="II1065" s="11"/>
      <c r="IJ1065" s="11"/>
      <c r="IK1065" s="11"/>
    </row>
    <row r="1066" spans="1:245" ht="15" customHeight="1" hidden="1">
      <c r="A1066" s="6"/>
      <c r="B1066" s="12" t="s">
        <v>1316</v>
      </c>
      <c r="C1066" s="3">
        <v>190</v>
      </c>
      <c r="D1066" s="3"/>
      <c r="E1066" s="3"/>
      <c r="F1066" s="3"/>
      <c r="G1066" s="3"/>
      <c r="H1066" s="3"/>
      <c r="I1066" s="3"/>
      <c r="J1066" s="4"/>
      <c r="K1066" s="5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  <c r="EF1066" s="11"/>
      <c r="EG1066" s="11"/>
      <c r="EH1066" s="11"/>
      <c r="EI1066" s="11"/>
      <c r="EJ1066" s="11"/>
      <c r="EK1066" s="11"/>
      <c r="EL1066" s="11"/>
      <c r="EM1066" s="11"/>
      <c r="EN1066" s="11"/>
      <c r="EO1066" s="11"/>
      <c r="EP1066" s="11"/>
      <c r="EQ1066" s="11"/>
      <c r="ER1066" s="11"/>
      <c r="ES1066" s="11"/>
      <c r="ET1066" s="11"/>
      <c r="EU1066" s="11"/>
      <c r="EV1066" s="11"/>
      <c r="EW1066" s="11"/>
      <c r="EX1066" s="11"/>
      <c r="EY1066" s="11"/>
      <c r="EZ1066" s="11"/>
      <c r="FA1066" s="11"/>
      <c r="FB1066" s="11"/>
      <c r="FC1066" s="11"/>
      <c r="FD1066" s="11"/>
      <c r="FE1066" s="11"/>
      <c r="FF1066" s="11"/>
      <c r="FG1066" s="11"/>
      <c r="FH1066" s="11"/>
      <c r="FI1066" s="11"/>
      <c r="FJ1066" s="11"/>
      <c r="FK1066" s="11"/>
      <c r="FL1066" s="11"/>
      <c r="FM1066" s="11"/>
      <c r="FN1066" s="11"/>
      <c r="FO1066" s="11"/>
      <c r="FP1066" s="11"/>
      <c r="FQ1066" s="11"/>
      <c r="FR1066" s="11"/>
      <c r="FS1066" s="11"/>
      <c r="FT1066" s="11"/>
      <c r="FU1066" s="11"/>
      <c r="FV1066" s="11"/>
      <c r="FW1066" s="11"/>
      <c r="FX1066" s="11"/>
      <c r="FY1066" s="11"/>
      <c r="FZ1066" s="11"/>
      <c r="GA1066" s="11"/>
      <c r="GB1066" s="11"/>
      <c r="GC1066" s="11"/>
      <c r="GD1066" s="11"/>
      <c r="GE1066" s="11"/>
      <c r="GF1066" s="11"/>
      <c r="GG1066" s="11"/>
      <c r="GH1066" s="11"/>
      <c r="GI1066" s="11"/>
      <c r="GJ1066" s="11"/>
      <c r="GK1066" s="11"/>
      <c r="GL1066" s="11"/>
      <c r="GM1066" s="11"/>
      <c r="GN1066" s="11"/>
      <c r="GO1066" s="11"/>
      <c r="GP1066" s="11"/>
      <c r="GQ1066" s="11"/>
      <c r="GR1066" s="11"/>
      <c r="GS1066" s="11"/>
      <c r="GT1066" s="11"/>
      <c r="GU1066" s="11"/>
      <c r="GV1066" s="11"/>
      <c r="GW1066" s="11"/>
      <c r="GX1066" s="11"/>
      <c r="GY1066" s="11"/>
      <c r="GZ1066" s="11"/>
      <c r="HA1066" s="11"/>
      <c r="HB1066" s="11"/>
      <c r="HC1066" s="11"/>
      <c r="HD1066" s="11"/>
      <c r="HE1066" s="11"/>
      <c r="HF1066" s="11"/>
      <c r="HG1066" s="11"/>
      <c r="HH1066" s="11"/>
      <c r="HI1066" s="11"/>
      <c r="HJ1066" s="11"/>
      <c r="HK1066" s="11"/>
      <c r="HL1066" s="11"/>
      <c r="HM1066" s="11"/>
      <c r="HN1066" s="11"/>
      <c r="HO1066" s="11"/>
      <c r="HP1066" s="11"/>
      <c r="HQ1066" s="11"/>
      <c r="HR1066" s="11"/>
      <c r="HS1066" s="11"/>
      <c r="HT1066" s="11"/>
      <c r="HU1066" s="11"/>
      <c r="HV1066" s="11"/>
      <c r="HW1066" s="11"/>
      <c r="HX1066" s="11"/>
      <c r="HY1066" s="11"/>
      <c r="HZ1066" s="11"/>
      <c r="IA1066" s="11"/>
      <c r="IB1066" s="11"/>
      <c r="IC1066" s="11"/>
      <c r="ID1066" s="11"/>
      <c r="IE1066" s="11"/>
      <c r="IF1066" s="11"/>
      <c r="IG1066" s="11"/>
      <c r="IH1066" s="11"/>
      <c r="II1066" s="11"/>
      <c r="IJ1066" s="11"/>
      <c r="IK1066" s="11"/>
    </row>
    <row r="1067" spans="1:245" ht="15" customHeight="1">
      <c r="A1067" s="6">
        <v>18</v>
      </c>
      <c r="B1067" s="8" t="s">
        <v>435</v>
      </c>
      <c r="C1067" s="3"/>
      <c r="D1067" s="3">
        <v>17243</v>
      </c>
      <c r="E1067" s="3"/>
      <c r="F1067" s="3">
        <v>27</v>
      </c>
      <c r="G1067" s="3">
        <v>8</v>
      </c>
      <c r="H1067" s="3">
        <v>1962</v>
      </c>
      <c r="I1067" s="3" t="s">
        <v>554</v>
      </c>
      <c r="J1067" s="4">
        <v>2010</v>
      </c>
      <c r="K1067" s="5" t="s">
        <v>614</v>
      </c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  <c r="EF1067" s="11"/>
      <c r="EG1067" s="11"/>
      <c r="EH1067" s="11"/>
      <c r="EI1067" s="11"/>
      <c r="EJ1067" s="11"/>
      <c r="EK1067" s="11"/>
      <c r="EL1067" s="11"/>
      <c r="EM1067" s="11"/>
      <c r="EN1067" s="11"/>
      <c r="EO1067" s="11"/>
      <c r="EP1067" s="11"/>
      <c r="EQ1067" s="11"/>
      <c r="ER1067" s="11"/>
      <c r="ES1067" s="11"/>
      <c r="ET1067" s="11"/>
      <c r="EU1067" s="11"/>
      <c r="EV1067" s="11"/>
      <c r="EW1067" s="11"/>
      <c r="EX1067" s="11"/>
      <c r="EY1067" s="11"/>
      <c r="EZ1067" s="11"/>
      <c r="FA1067" s="11"/>
      <c r="FB1067" s="11"/>
      <c r="FC1067" s="11"/>
      <c r="FD1067" s="11"/>
      <c r="FE1067" s="11"/>
      <c r="FF1067" s="11"/>
      <c r="FG1067" s="11"/>
      <c r="FH1067" s="11"/>
      <c r="FI1067" s="11"/>
      <c r="FJ1067" s="11"/>
      <c r="FK1067" s="11"/>
      <c r="FL1067" s="11"/>
      <c r="FM1067" s="11"/>
      <c r="FN1067" s="11"/>
      <c r="FO1067" s="11"/>
      <c r="FP1067" s="11"/>
      <c r="FQ1067" s="11"/>
      <c r="FR1067" s="11"/>
      <c r="FS1067" s="11"/>
      <c r="FT1067" s="11"/>
      <c r="FU1067" s="11"/>
      <c r="FV1067" s="11"/>
      <c r="FW1067" s="11"/>
      <c r="FX1067" s="11"/>
      <c r="FY1067" s="11"/>
      <c r="FZ1067" s="11"/>
      <c r="GA1067" s="11"/>
      <c r="GB1067" s="11"/>
      <c r="GC1067" s="11"/>
      <c r="GD1067" s="11"/>
      <c r="GE1067" s="11"/>
      <c r="GF1067" s="11"/>
      <c r="GG1067" s="11"/>
      <c r="GH1067" s="11"/>
      <c r="GI1067" s="11"/>
      <c r="GJ1067" s="11"/>
      <c r="GK1067" s="11"/>
      <c r="GL1067" s="11"/>
      <c r="GM1067" s="11"/>
      <c r="GN1067" s="11"/>
      <c r="GO1067" s="11"/>
      <c r="GP1067" s="11"/>
      <c r="GQ1067" s="11"/>
      <c r="GR1067" s="11"/>
      <c r="GS1067" s="11"/>
      <c r="GT1067" s="11"/>
      <c r="GU1067" s="11"/>
      <c r="GV1067" s="11"/>
      <c r="GW1067" s="11"/>
      <c r="GX1067" s="11"/>
      <c r="GY1067" s="11"/>
      <c r="GZ1067" s="11"/>
      <c r="HA1067" s="11"/>
      <c r="HB1067" s="11"/>
      <c r="HC1067" s="11"/>
      <c r="HD1067" s="11"/>
      <c r="HE1067" s="11"/>
      <c r="HF1067" s="11"/>
      <c r="HG1067" s="11"/>
      <c r="HH1067" s="11"/>
      <c r="HI1067" s="11"/>
      <c r="HJ1067" s="11"/>
      <c r="HK1067" s="11"/>
      <c r="HL1067" s="11"/>
      <c r="HM1067" s="11"/>
      <c r="HN1067" s="11"/>
      <c r="HO1067" s="11"/>
      <c r="HP1067" s="11"/>
      <c r="HQ1067" s="11"/>
      <c r="HR1067" s="11"/>
      <c r="HS1067" s="11"/>
      <c r="HT1067" s="11"/>
      <c r="HU1067" s="11"/>
      <c r="HV1067" s="11"/>
      <c r="HW1067" s="11"/>
      <c r="HX1067" s="11"/>
      <c r="HY1067" s="11"/>
      <c r="HZ1067" s="11"/>
      <c r="IA1067" s="11"/>
      <c r="IB1067" s="11"/>
      <c r="IC1067" s="11"/>
      <c r="ID1067" s="11"/>
      <c r="IE1067" s="11"/>
      <c r="IF1067" s="11"/>
      <c r="IG1067" s="11"/>
      <c r="IH1067" s="11"/>
      <c r="II1067" s="11"/>
      <c r="IJ1067" s="11"/>
      <c r="IK1067" s="11"/>
    </row>
    <row r="1068" spans="1:245" ht="15" customHeight="1">
      <c r="A1068" s="6"/>
      <c r="B1068" s="8" t="s">
        <v>1234</v>
      </c>
      <c r="C1068" s="3">
        <v>100</v>
      </c>
      <c r="D1068" s="3"/>
      <c r="E1068" s="3"/>
      <c r="F1068" s="3"/>
      <c r="G1068" s="3"/>
      <c r="H1068" s="3"/>
      <c r="I1068" s="3"/>
      <c r="J1068" s="4"/>
      <c r="K1068" s="5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  <c r="EF1068" s="11"/>
      <c r="EG1068" s="11"/>
      <c r="EH1068" s="11"/>
      <c r="EI1068" s="11"/>
      <c r="EJ1068" s="11"/>
      <c r="EK1068" s="11"/>
      <c r="EL1068" s="11"/>
      <c r="EM1068" s="11"/>
      <c r="EN1068" s="11"/>
      <c r="EO1068" s="11"/>
      <c r="EP1068" s="11"/>
      <c r="EQ1068" s="11"/>
      <c r="ER1068" s="11"/>
      <c r="ES1068" s="11"/>
      <c r="ET1068" s="11"/>
      <c r="EU1068" s="11"/>
      <c r="EV1068" s="11"/>
      <c r="EW1068" s="11"/>
      <c r="EX1068" s="11"/>
      <c r="EY1068" s="11"/>
      <c r="EZ1068" s="11"/>
      <c r="FA1068" s="11"/>
      <c r="FB1068" s="11"/>
      <c r="FC1068" s="11"/>
      <c r="FD1068" s="11"/>
      <c r="FE1068" s="11"/>
      <c r="FF1068" s="11"/>
      <c r="FG1068" s="11"/>
      <c r="FH1068" s="11"/>
      <c r="FI1068" s="11"/>
      <c r="FJ1068" s="11"/>
      <c r="FK1068" s="11"/>
      <c r="FL1068" s="11"/>
      <c r="FM1068" s="11"/>
      <c r="FN1068" s="11"/>
      <c r="FO1068" s="11"/>
      <c r="FP1068" s="11"/>
      <c r="FQ1068" s="11"/>
      <c r="FR1068" s="11"/>
      <c r="FS1068" s="11"/>
      <c r="FT1068" s="11"/>
      <c r="FU1068" s="11"/>
      <c r="FV1068" s="11"/>
      <c r="FW1068" s="11"/>
      <c r="FX1068" s="11"/>
      <c r="FY1068" s="11"/>
      <c r="FZ1068" s="11"/>
      <c r="GA1068" s="11"/>
      <c r="GB1068" s="11"/>
      <c r="GC1068" s="11"/>
      <c r="GD1068" s="11"/>
      <c r="GE1068" s="11"/>
      <c r="GF1068" s="11"/>
      <c r="GG1068" s="11"/>
      <c r="GH1068" s="11"/>
      <c r="GI1068" s="11"/>
      <c r="GJ1068" s="11"/>
      <c r="GK1068" s="11"/>
      <c r="GL1068" s="11"/>
      <c r="GM1068" s="11"/>
      <c r="GN1068" s="11"/>
      <c r="GO1068" s="11"/>
      <c r="GP1068" s="11"/>
      <c r="GQ1068" s="11"/>
      <c r="GR1068" s="11"/>
      <c r="GS1068" s="11"/>
      <c r="GT1068" s="11"/>
      <c r="GU1068" s="11"/>
      <c r="GV1068" s="11"/>
      <c r="GW1068" s="11"/>
      <c r="GX1068" s="11"/>
      <c r="GY1068" s="11"/>
      <c r="GZ1068" s="11"/>
      <c r="HA1068" s="11"/>
      <c r="HB1068" s="11"/>
      <c r="HC1068" s="11"/>
      <c r="HD1068" s="11"/>
      <c r="HE1068" s="11"/>
      <c r="HF1068" s="11"/>
      <c r="HG1068" s="11"/>
      <c r="HH1068" s="11"/>
      <c r="HI1068" s="11"/>
      <c r="HJ1068" s="11"/>
      <c r="HK1068" s="11"/>
      <c r="HL1068" s="11"/>
      <c r="HM1068" s="11"/>
      <c r="HN1068" s="11"/>
      <c r="HO1068" s="11"/>
      <c r="HP1068" s="11"/>
      <c r="HQ1068" s="11"/>
      <c r="HR1068" s="11"/>
      <c r="HS1068" s="11"/>
      <c r="HT1068" s="11"/>
      <c r="HU1068" s="11"/>
      <c r="HV1068" s="11"/>
      <c r="HW1068" s="11"/>
      <c r="HX1068" s="11"/>
      <c r="HY1068" s="11"/>
      <c r="HZ1068" s="11"/>
      <c r="IA1068" s="11"/>
      <c r="IB1068" s="11"/>
      <c r="IC1068" s="11"/>
      <c r="ID1068" s="11"/>
      <c r="IE1068" s="11"/>
      <c r="IF1068" s="11"/>
      <c r="IG1068" s="11"/>
      <c r="IH1068" s="11"/>
      <c r="II1068" s="11"/>
      <c r="IJ1068" s="11"/>
      <c r="IK1068" s="11"/>
    </row>
    <row r="1069" spans="1:245" ht="15" customHeight="1" hidden="1">
      <c r="A1069" s="6">
        <v>19</v>
      </c>
      <c r="B1069" s="8" t="s">
        <v>436</v>
      </c>
      <c r="C1069" s="3"/>
      <c r="D1069" s="3">
        <v>17243</v>
      </c>
      <c r="E1069" s="3"/>
      <c r="F1069" s="3">
        <v>52</v>
      </c>
      <c r="G1069" s="3">
        <v>16</v>
      </c>
      <c r="H1069" s="3">
        <v>1962</v>
      </c>
      <c r="I1069" s="3" t="s">
        <v>554</v>
      </c>
      <c r="J1069" s="4">
        <v>2010</v>
      </c>
      <c r="K1069" s="5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  <c r="EF1069" s="11"/>
      <c r="EG1069" s="11"/>
      <c r="EH1069" s="11"/>
      <c r="EI1069" s="11"/>
      <c r="EJ1069" s="11"/>
      <c r="EK1069" s="11"/>
      <c r="EL1069" s="11"/>
      <c r="EM1069" s="11"/>
      <c r="EN1069" s="11"/>
      <c r="EO1069" s="11"/>
      <c r="EP1069" s="11"/>
      <c r="EQ1069" s="11"/>
      <c r="ER1069" s="11"/>
      <c r="ES1069" s="11"/>
      <c r="ET1069" s="11"/>
      <c r="EU1069" s="11"/>
      <c r="EV1069" s="11"/>
      <c r="EW1069" s="11"/>
      <c r="EX1069" s="11"/>
      <c r="EY1069" s="11"/>
      <c r="EZ1069" s="11"/>
      <c r="FA1069" s="11"/>
      <c r="FB1069" s="11"/>
      <c r="FC1069" s="11"/>
      <c r="FD1069" s="11"/>
      <c r="FE1069" s="11"/>
      <c r="FF1069" s="11"/>
      <c r="FG1069" s="11"/>
      <c r="FH1069" s="11"/>
      <c r="FI1069" s="11"/>
      <c r="FJ1069" s="11"/>
      <c r="FK1069" s="11"/>
      <c r="FL1069" s="11"/>
      <c r="FM1069" s="11"/>
      <c r="FN1069" s="11"/>
      <c r="FO1069" s="11"/>
      <c r="FP1069" s="11"/>
      <c r="FQ1069" s="11"/>
      <c r="FR1069" s="11"/>
      <c r="FS1069" s="11"/>
      <c r="FT1069" s="11"/>
      <c r="FU1069" s="11"/>
      <c r="FV1069" s="11"/>
      <c r="FW1069" s="11"/>
      <c r="FX1069" s="11"/>
      <c r="FY1069" s="11"/>
      <c r="FZ1069" s="11"/>
      <c r="GA1069" s="11"/>
      <c r="GB1069" s="11"/>
      <c r="GC1069" s="11"/>
      <c r="GD1069" s="11"/>
      <c r="GE1069" s="11"/>
      <c r="GF1069" s="11"/>
      <c r="GG1069" s="11"/>
      <c r="GH1069" s="11"/>
      <c r="GI1069" s="11"/>
      <c r="GJ1069" s="11"/>
      <c r="GK1069" s="11"/>
      <c r="GL1069" s="11"/>
      <c r="GM1069" s="11"/>
      <c r="GN1069" s="11"/>
      <c r="GO1069" s="11"/>
      <c r="GP1069" s="11"/>
      <c r="GQ1069" s="11"/>
      <c r="GR1069" s="11"/>
      <c r="GS1069" s="11"/>
      <c r="GT1069" s="11"/>
      <c r="GU1069" s="11"/>
      <c r="GV1069" s="11"/>
      <c r="GW1069" s="11"/>
      <c r="GX1069" s="11"/>
      <c r="GY1069" s="11"/>
      <c r="GZ1069" s="11"/>
      <c r="HA1069" s="11"/>
      <c r="HB1069" s="11"/>
      <c r="HC1069" s="11"/>
      <c r="HD1069" s="11"/>
      <c r="HE1069" s="11"/>
      <c r="HF1069" s="11"/>
      <c r="HG1069" s="11"/>
      <c r="HH1069" s="11"/>
      <c r="HI1069" s="11"/>
      <c r="HJ1069" s="11"/>
      <c r="HK1069" s="11"/>
      <c r="HL1069" s="11"/>
      <c r="HM1069" s="11"/>
      <c r="HN1069" s="11"/>
      <c r="HO1069" s="11"/>
      <c r="HP1069" s="11"/>
      <c r="HQ1069" s="11"/>
      <c r="HR1069" s="11"/>
      <c r="HS1069" s="11"/>
      <c r="HT1069" s="11"/>
      <c r="HU1069" s="11"/>
      <c r="HV1069" s="11"/>
      <c r="HW1069" s="11"/>
      <c r="HX1069" s="11"/>
      <c r="HY1069" s="11"/>
      <c r="HZ1069" s="11"/>
      <c r="IA1069" s="11"/>
      <c r="IB1069" s="11"/>
      <c r="IC1069" s="11"/>
      <c r="ID1069" s="11"/>
      <c r="IE1069" s="11"/>
      <c r="IF1069" s="11"/>
      <c r="IG1069" s="11"/>
      <c r="IH1069" s="11"/>
      <c r="II1069" s="11"/>
      <c r="IJ1069" s="11"/>
      <c r="IK1069" s="11"/>
    </row>
    <row r="1070" spans="1:245" ht="15" customHeight="1" hidden="1">
      <c r="A1070" s="6"/>
      <c r="B1070" s="8" t="s">
        <v>1236</v>
      </c>
      <c r="C1070" s="3">
        <v>230</v>
      </c>
      <c r="D1070" s="3"/>
      <c r="E1070" s="3"/>
      <c r="F1070" s="3"/>
      <c r="G1070" s="3"/>
      <c r="H1070" s="3"/>
      <c r="I1070" s="3"/>
      <c r="J1070" s="4"/>
      <c r="K1070" s="5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  <c r="EF1070" s="11"/>
      <c r="EG1070" s="11"/>
      <c r="EH1070" s="11"/>
      <c r="EI1070" s="11"/>
      <c r="EJ1070" s="11"/>
      <c r="EK1070" s="11"/>
      <c r="EL1070" s="11"/>
      <c r="EM1070" s="11"/>
      <c r="EN1070" s="11"/>
      <c r="EO1070" s="11"/>
      <c r="EP1070" s="11"/>
      <c r="EQ1070" s="11"/>
      <c r="ER1070" s="11"/>
      <c r="ES1070" s="11"/>
      <c r="ET1070" s="11"/>
      <c r="EU1070" s="11"/>
      <c r="EV1070" s="11"/>
      <c r="EW1070" s="11"/>
      <c r="EX1070" s="11"/>
      <c r="EY1070" s="11"/>
      <c r="EZ1070" s="11"/>
      <c r="FA1070" s="11"/>
      <c r="FB1070" s="11"/>
      <c r="FC1070" s="11"/>
      <c r="FD1070" s="11"/>
      <c r="FE1070" s="11"/>
      <c r="FF1070" s="11"/>
      <c r="FG1070" s="11"/>
      <c r="FH1070" s="11"/>
      <c r="FI1070" s="11"/>
      <c r="FJ1070" s="11"/>
      <c r="FK1070" s="11"/>
      <c r="FL1070" s="11"/>
      <c r="FM1070" s="11"/>
      <c r="FN1070" s="11"/>
      <c r="FO1070" s="11"/>
      <c r="FP1070" s="11"/>
      <c r="FQ1070" s="11"/>
      <c r="FR1070" s="11"/>
      <c r="FS1070" s="11"/>
      <c r="FT1070" s="11"/>
      <c r="FU1070" s="11"/>
      <c r="FV1070" s="11"/>
      <c r="FW1070" s="11"/>
      <c r="FX1070" s="11"/>
      <c r="FY1070" s="11"/>
      <c r="FZ1070" s="11"/>
      <c r="GA1070" s="11"/>
      <c r="GB1070" s="11"/>
      <c r="GC1070" s="11"/>
      <c r="GD1070" s="11"/>
      <c r="GE1070" s="11"/>
      <c r="GF1070" s="11"/>
      <c r="GG1070" s="11"/>
      <c r="GH1070" s="11"/>
      <c r="GI1070" s="11"/>
      <c r="GJ1070" s="11"/>
      <c r="GK1070" s="11"/>
      <c r="GL1070" s="11"/>
      <c r="GM1070" s="11"/>
      <c r="GN1070" s="11"/>
      <c r="GO1070" s="11"/>
      <c r="GP1070" s="11"/>
      <c r="GQ1070" s="11"/>
      <c r="GR1070" s="11"/>
      <c r="GS1070" s="11"/>
      <c r="GT1070" s="11"/>
      <c r="GU1070" s="11"/>
      <c r="GV1070" s="11"/>
      <c r="GW1070" s="11"/>
      <c r="GX1070" s="11"/>
      <c r="GY1070" s="11"/>
      <c r="GZ1070" s="11"/>
      <c r="HA1070" s="11"/>
      <c r="HB1070" s="11"/>
      <c r="HC1070" s="11"/>
      <c r="HD1070" s="11"/>
      <c r="HE1070" s="11"/>
      <c r="HF1070" s="11"/>
      <c r="HG1070" s="11"/>
      <c r="HH1070" s="11"/>
      <c r="HI1070" s="11"/>
      <c r="HJ1070" s="11"/>
      <c r="HK1070" s="11"/>
      <c r="HL1070" s="11"/>
      <c r="HM1070" s="11"/>
      <c r="HN1070" s="11"/>
      <c r="HO1070" s="11"/>
      <c r="HP1070" s="11"/>
      <c r="HQ1070" s="11"/>
      <c r="HR1070" s="11"/>
      <c r="HS1070" s="11"/>
      <c r="HT1070" s="11"/>
      <c r="HU1070" s="11"/>
      <c r="HV1070" s="11"/>
      <c r="HW1070" s="11"/>
      <c r="HX1070" s="11"/>
      <c r="HY1070" s="11"/>
      <c r="HZ1070" s="11"/>
      <c r="IA1070" s="11"/>
      <c r="IB1070" s="11"/>
      <c r="IC1070" s="11"/>
      <c r="ID1070" s="11"/>
      <c r="IE1070" s="11"/>
      <c r="IF1070" s="11"/>
      <c r="IG1070" s="11"/>
      <c r="IH1070" s="11"/>
      <c r="II1070" s="11"/>
      <c r="IJ1070" s="11"/>
      <c r="IK1070" s="11"/>
    </row>
    <row r="1071" spans="1:245" ht="15" customHeight="1" hidden="1">
      <c r="A1071" s="6">
        <v>20</v>
      </c>
      <c r="B1071" s="8" t="s">
        <v>437</v>
      </c>
      <c r="C1071" s="3"/>
      <c r="D1071" s="3">
        <v>17243</v>
      </c>
      <c r="E1071" s="3"/>
      <c r="F1071" s="3">
        <v>2</v>
      </c>
      <c r="G1071" s="3">
        <v>1</v>
      </c>
      <c r="H1071" s="3">
        <v>1962</v>
      </c>
      <c r="I1071" s="3" t="s">
        <v>554</v>
      </c>
      <c r="J1071" s="4">
        <v>2010</v>
      </c>
      <c r="K1071" s="5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  <c r="EF1071" s="11"/>
      <c r="EG1071" s="11"/>
      <c r="EH1071" s="11"/>
      <c r="EI1071" s="11"/>
      <c r="EJ1071" s="11"/>
      <c r="EK1071" s="11"/>
      <c r="EL1071" s="11"/>
      <c r="EM1071" s="11"/>
      <c r="EN1071" s="11"/>
      <c r="EO1071" s="11"/>
      <c r="EP1071" s="11"/>
      <c r="EQ1071" s="11"/>
      <c r="ER1071" s="11"/>
      <c r="ES1071" s="11"/>
      <c r="ET1071" s="11"/>
      <c r="EU1071" s="11"/>
      <c r="EV1071" s="11"/>
      <c r="EW1071" s="11"/>
      <c r="EX1071" s="11"/>
      <c r="EY1071" s="11"/>
      <c r="EZ1071" s="11"/>
      <c r="FA1071" s="11"/>
      <c r="FB1071" s="11"/>
      <c r="FC1071" s="11"/>
      <c r="FD1071" s="11"/>
      <c r="FE1071" s="11"/>
      <c r="FF1071" s="11"/>
      <c r="FG1071" s="11"/>
      <c r="FH1071" s="11"/>
      <c r="FI1071" s="11"/>
      <c r="FJ1071" s="11"/>
      <c r="FK1071" s="11"/>
      <c r="FL1071" s="11"/>
      <c r="FM1071" s="11"/>
      <c r="FN1071" s="11"/>
      <c r="FO1071" s="11"/>
      <c r="FP1071" s="11"/>
      <c r="FQ1071" s="11"/>
      <c r="FR1071" s="11"/>
      <c r="FS1071" s="11"/>
      <c r="FT1071" s="11"/>
      <c r="FU1071" s="11"/>
      <c r="FV1071" s="11"/>
      <c r="FW1071" s="11"/>
      <c r="FX1071" s="11"/>
      <c r="FY1071" s="11"/>
      <c r="FZ1071" s="11"/>
      <c r="GA1071" s="11"/>
      <c r="GB1071" s="11"/>
      <c r="GC1071" s="11"/>
      <c r="GD1071" s="11"/>
      <c r="GE1071" s="11"/>
      <c r="GF1071" s="11"/>
      <c r="GG1071" s="11"/>
      <c r="GH1071" s="11"/>
      <c r="GI1071" s="11"/>
      <c r="GJ1071" s="11"/>
      <c r="GK1071" s="11"/>
      <c r="GL1071" s="11"/>
      <c r="GM1071" s="11"/>
      <c r="GN1071" s="11"/>
      <c r="GO1071" s="11"/>
      <c r="GP1071" s="11"/>
      <c r="GQ1071" s="11"/>
      <c r="GR1071" s="11"/>
      <c r="GS1071" s="11"/>
      <c r="GT1071" s="11"/>
      <c r="GU1071" s="11"/>
      <c r="GV1071" s="11"/>
      <c r="GW1071" s="11"/>
      <c r="GX1071" s="11"/>
      <c r="GY1071" s="11"/>
      <c r="GZ1071" s="11"/>
      <c r="HA1071" s="11"/>
      <c r="HB1071" s="11"/>
      <c r="HC1071" s="11"/>
      <c r="HD1071" s="11"/>
      <c r="HE1071" s="11"/>
      <c r="HF1071" s="11"/>
      <c r="HG1071" s="11"/>
      <c r="HH1071" s="11"/>
      <c r="HI1071" s="11"/>
      <c r="HJ1071" s="11"/>
      <c r="HK1071" s="11"/>
      <c r="HL1071" s="11"/>
      <c r="HM1071" s="11"/>
      <c r="HN1071" s="11"/>
      <c r="HO1071" s="11"/>
      <c r="HP1071" s="11"/>
      <c r="HQ1071" s="11"/>
      <c r="HR1071" s="11"/>
      <c r="HS1071" s="11"/>
      <c r="HT1071" s="11"/>
      <c r="HU1071" s="11"/>
      <c r="HV1071" s="11"/>
      <c r="HW1071" s="11"/>
      <c r="HX1071" s="11"/>
      <c r="HY1071" s="11"/>
      <c r="HZ1071" s="11"/>
      <c r="IA1071" s="11"/>
      <c r="IB1071" s="11"/>
      <c r="IC1071" s="11"/>
      <c r="ID1071" s="11"/>
      <c r="IE1071" s="11"/>
      <c r="IF1071" s="11"/>
      <c r="IG1071" s="11"/>
      <c r="IH1071" s="11"/>
      <c r="II1071" s="11"/>
      <c r="IJ1071" s="11"/>
      <c r="IK1071" s="11"/>
    </row>
    <row r="1072" spans="1:245" ht="15" customHeight="1" hidden="1">
      <c r="A1072" s="6"/>
      <c r="B1072" s="8" t="s">
        <v>1236</v>
      </c>
      <c r="C1072" s="3">
        <v>10</v>
      </c>
      <c r="D1072" s="3"/>
      <c r="E1072" s="3"/>
      <c r="F1072" s="3"/>
      <c r="G1072" s="3"/>
      <c r="H1072" s="3"/>
      <c r="I1072" s="3"/>
      <c r="J1072" s="4"/>
      <c r="K1072" s="5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  <c r="EF1072" s="11"/>
      <c r="EG1072" s="11"/>
      <c r="EH1072" s="11"/>
      <c r="EI1072" s="11"/>
      <c r="EJ1072" s="11"/>
      <c r="EK1072" s="11"/>
      <c r="EL1072" s="11"/>
      <c r="EM1072" s="11"/>
      <c r="EN1072" s="11"/>
      <c r="EO1072" s="11"/>
      <c r="EP1072" s="11"/>
      <c r="EQ1072" s="11"/>
      <c r="ER1072" s="11"/>
      <c r="ES1072" s="11"/>
      <c r="ET1072" s="11"/>
      <c r="EU1072" s="11"/>
      <c r="EV1072" s="11"/>
      <c r="EW1072" s="11"/>
      <c r="EX1072" s="11"/>
      <c r="EY1072" s="11"/>
      <c r="EZ1072" s="11"/>
      <c r="FA1072" s="11"/>
      <c r="FB1072" s="11"/>
      <c r="FC1072" s="11"/>
      <c r="FD1072" s="11"/>
      <c r="FE1072" s="11"/>
      <c r="FF1072" s="11"/>
      <c r="FG1072" s="11"/>
      <c r="FH1072" s="11"/>
      <c r="FI1072" s="11"/>
      <c r="FJ1072" s="11"/>
      <c r="FK1072" s="11"/>
      <c r="FL1072" s="11"/>
      <c r="FM1072" s="11"/>
      <c r="FN1072" s="11"/>
      <c r="FO1072" s="11"/>
      <c r="FP1072" s="11"/>
      <c r="FQ1072" s="11"/>
      <c r="FR1072" s="11"/>
      <c r="FS1072" s="11"/>
      <c r="FT1072" s="11"/>
      <c r="FU1072" s="11"/>
      <c r="FV1072" s="11"/>
      <c r="FW1072" s="11"/>
      <c r="FX1072" s="11"/>
      <c r="FY1072" s="11"/>
      <c r="FZ1072" s="11"/>
      <c r="GA1072" s="11"/>
      <c r="GB1072" s="11"/>
      <c r="GC1072" s="11"/>
      <c r="GD1072" s="11"/>
      <c r="GE1072" s="11"/>
      <c r="GF1072" s="11"/>
      <c r="GG1072" s="11"/>
      <c r="GH1072" s="11"/>
      <c r="GI1072" s="11"/>
      <c r="GJ1072" s="11"/>
      <c r="GK1072" s="11"/>
      <c r="GL1072" s="11"/>
      <c r="GM1072" s="11"/>
      <c r="GN1072" s="11"/>
      <c r="GO1072" s="11"/>
      <c r="GP1072" s="11"/>
      <c r="GQ1072" s="11"/>
      <c r="GR1072" s="11"/>
      <c r="GS1072" s="11"/>
      <c r="GT1072" s="11"/>
      <c r="GU1072" s="11"/>
      <c r="GV1072" s="11"/>
      <c r="GW1072" s="11"/>
      <c r="GX1072" s="11"/>
      <c r="GY1072" s="11"/>
      <c r="GZ1072" s="11"/>
      <c r="HA1072" s="11"/>
      <c r="HB1072" s="11"/>
      <c r="HC1072" s="11"/>
      <c r="HD1072" s="11"/>
      <c r="HE1072" s="11"/>
      <c r="HF1072" s="11"/>
      <c r="HG1072" s="11"/>
      <c r="HH1072" s="11"/>
      <c r="HI1072" s="11"/>
      <c r="HJ1072" s="11"/>
      <c r="HK1072" s="11"/>
      <c r="HL1072" s="11"/>
      <c r="HM1072" s="11"/>
      <c r="HN1072" s="11"/>
      <c r="HO1072" s="11"/>
      <c r="HP1072" s="11"/>
      <c r="HQ1072" s="11"/>
      <c r="HR1072" s="11"/>
      <c r="HS1072" s="11"/>
      <c r="HT1072" s="11"/>
      <c r="HU1072" s="11"/>
      <c r="HV1072" s="11"/>
      <c r="HW1072" s="11"/>
      <c r="HX1072" s="11"/>
      <c r="HY1072" s="11"/>
      <c r="HZ1072" s="11"/>
      <c r="IA1072" s="11"/>
      <c r="IB1072" s="11"/>
      <c r="IC1072" s="11"/>
      <c r="ID1072" s="11"/>
      <c r="IE1072" s="11"/>
      <c r="IF1072" s="11"/>
      <c r="IG1072" s="11"/>
      <c r="IH1072" s="11"/>
      <c r="II1072" s="11"/>
      <c r="IJ1072" s="11"/>
      <c r="IK1072" s="11"/>
    </row>
    <row r="1073" spans="1:245" ht="15" customHeight="1" hidden="1">
      <c r="A1073" s="6">
        <v>21</v>
      </c>
      <c r="B1073" s="8" t="s">
        <v>438</v>
      </c>
      <c r="C1073" s="3"/>
      <c r="D1073" s="3">
        <v>17243</v>
      </c>
      <c r="E1073" s="3"/>
      <c r="F1073" s="3">
        <v>2</v>
      </c>
      <c r="G1073" s="3">
        <v>1</v>
      </c>
      <c r="H1073" s="3">
        <v>1962</v>
      </c>
      <c r="I1073" s="3" t="s">
        <v>554</v>
      </c>
      <c r="J1073" s="4">
        <v>2010</v>
      </c>
      <c r="K1073" s="5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  <c r="EF1073" s="11"/>
      <c r="EG1073" s="11"/>
      <c r="EH1073" s="11"/>
      <c r="EI1073" s="11"/>
      <c r="EJ1073" s="11"/>
      <c r="EK1073" s="11"/>
      <c r="EL1073" s="11"/>
      <c r="EM1073" s="11"/>
      <c r="EN1073" s="11"/>
      <c r="EO1073" s="11"/>
      <c r="EP1073" s="11"/>
      <c r="EQ1073" s="11"/>
      <c r="ER1073" s="11"/>
      <c r="ES1073" s="11"/>
      <c r="ET1073" s="11"/>
      <c r="EU1073" s="11"/>
      <c r="EV1073" s="11"/>
      <c r="EW1073" s="11"/>
      <c r="EX1073" s="11"/>
      <c r="EY1073" s="11"/>
      <c r="EZ1073" s="11"/>
      <c r="FA1073" s="11"/>
      <c r="FB1073" s="11"/>
      <c r="FC1073" s="11"/>
      <c r="FD1073" s="11"/>
      <c r="FE1073" s="11"/>
      <c r="FF1073" s="11"/>
      <c r="FG1073" s="11"/>
      <c r="FH1073" s="11"/>
      <c r="FI1073" s="11"/>
      <c r="FJ1073" s="11"/>
      <c r="FK1073" s="11"/>
      <c r="FL1073" s="11"/>
      <c r="FM1073" s="11"/>
      <c r="FN1073" s="11"/>
      <c r="FO1073" s="11"/>
      <c r="FP1073" s="11"/>
      <c r="FQ1073" s="11"/>
      <c r="FR1073" s="11"/>
      <c r="FS1073" s="11"/>
      <c r="FT1073" s="11"/>
      <c r="FU1073" s="11"/>
      <c r="FV1073" s="11"/>
      <c r="FW1073" s="11"/>
      <c r="FX1073" s="11"/>
      <c r="FY1073" s="11"/>
      <c r="FZ1073" s="11"/>
      <c r="GA1073" s="11"/>
      <c r="GB1073" s="11"/>
      <c r="GC1073" s="11"/>
      <c r="GD1073" s="11"/>
      <c r="GE1073" s="11"/>
      <c r="GF1073" s="11"/>
      <c r="GG1073" s="11"/>
      <c r="GH1073" s="11"/>
      <c r="GI1073" s="11"/>
      <c r="GJ1073" s="11"/>
      <c r="GK1073" s="11"/>
      <c r="GL1073" s="11"/>
      <c r="GM1073" s="11"/>
      <c r="GN1073" s="11"/>
      <c r="GO1073" s="11"/>
      <c r="GP1073" s="11"/>
      <c r="GQ1073" s="11"/>
      <c r="GR1073" s="11"/>
      <c r="GS1073" s="11"/>
      <c r="GT1073" s="11"/>
      <c r="GU1073" s="11"/>
      <c r="GV1073" s="11"/>
      <c r="GW1073" s="11"/>
      <c r="GX1073" s="11"/>
      <c r="GY1073" s="11"/>
      <c r="GZ1073" s="11"/>
      <c r="HA1073" s="11"/>
      <c r="HB1073" s="11"/>
      <c r="HC1073" s="11"/>
      <c r="HD1073" s="11"/>
      <c r="HE1073" s="11"/>
      <c r="HF1073" s="11"/>
      <c r="HG1073" s="11"/>
      <c r="HH1073" s="11"/>
      <c r="HI1073" s="11"/>
      <c r="HJ1073" s="11"/>
      <c r="HK1073" s="11"/>
      <c r="HL1073" s="11"/>
      <c r="HM1073" s="11"/>
      <c r="HN1073" s="11"/>
      <c r="HO1073" s="11"/>
      <c r="HP1073" s="11"/>
      <c r="HQ1073" s="11"/>
      <c r="HR1073" s="11"/>
      <c r="HS1073" s="11"/>
      <c r="HT1073" s="11"/>
      <c r="HU1073" s="11"/>
      <c r="HV1073" s="11"/>
      <c r="HW1073" s="11"/>
      <c r="HX1073" s="11"/>
      <c r="HY1073" s="11"/>
      <c r="HZ1073" s="11"/>
      <c r="IA1073" s="11"/>
      <c r="IB1073" s="11"/>
      <c r="IC1073" s="11"/>
      <c r="ID1073" s="11"/>
      <c r="IE1073" s="11"/>
      <c r="IF1073" s="11"/>
      <c r="IG1073" s="11"/>
      <c r="IH1073" s="11"/>
      <c r="II1073" s="11"/>
      <c r="IJ1073" s="11"/>
      <c r="IK1073" s="11"/>
    </row>
    <row r="1074" spans="1:245" ht="15" customHeight="1" hidden="1">
      <c r="A1074" s="6"/>
      <c r="B1074" s="8" t="s">
        <v>1236</v>
      </c>
      <c r="C1074" s="3">
        <v>10</v>
      </c>
      <c r="D1074" s="3"/>
      <c r="E1074" s="3"/>
      <c r="F1074" s="3"/>
      <c r="G1074" s="3"/>
      <c r="H1074" s="3"/>
      <c r="I1074" s="3"/>
      <c r="J1074" s="4"/>
      <c r="K1074" s="5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  <c r="EF1074" s="11"/>
      <c r="EG1074" s="11"/>
      <c r="EH1074" s="11"/>
      <c r="EI1074" s="11"/>
      <c r="EJ1074" s="11"/>
      <c r="EK1074" s="11"/>
      <c r="EL1074" s="11"/>
      <c r="EM1074" s="11"/>
      <c r="EN1074" s="11"/>
      <c r="EO1074" s="11"/>
      <c r="EP1074" s="11"/>
      <c r="EQ1074" s="11"/>
      <c r="ER1074" s="11"/>
      <c r="ES1074" s="11"/>
      <c r="ET1074" s="11"/>
      <c r="EU1074" s="11"/>
      <c r="EV1074" s="11"/>
      <c r="EW1074" s="11"/>
      <c r="EX1074" s="11"/>
      <c r="EY1074" s="11"/>
      <c r="EZ1074" s="11"/>
      <c r="FA1074" s="11"/>
      <c r="FB1074" s="11"/>
      <c r="FC1074" s="11"/>
      <c r="FD1074" s="11"/>
      <c r="FE1074" s="11"/>
      <c r="FF1074" s="11"/>
      <c r="FG1074" s="11"/>
      <c r="FH1074" s="11"/>
      <c r="FI1074" s="11"/>
      <c r="FJ1074" s="11"/>
      <c r="FK1074" s="11"/>
      <c r="FL1074" s="11"/>
      <c r="FM1074" s="11"/>
      <c r="FN1074" s="11"/>
      <c r="FO1074" s="11"/>
      <c r="FP1074" s="11"/>
      <c r="FQ1074" s="11"/>
      <c r="FR1074" s="11"/>
      <c r="FS1074" s="11"/>
      <c r="FT1074" s="11"/>
      <c r="FU1074" s="11"/>
      <c r="FV1074" s="11"/>
      <c r="FW1074" s="11"/>
      <c r="FX1074" s="11"/>
      <c r="FY1074" s="11"/>
      <c r="FZ1074" s="11"/>
      <c r="GA1074" s="11"/>
      <c r="GB1074" s="11"/>
      <c r="GC1074" s="11"/>
      <c r="GD1074" s="11"/>
      <c r="GE1074" s="11"/>
      <c r="GF1074" s="11"/>
      <c r="GG1074" s="11"/>
      <c r="GH1074" s="11"/>
      <c r="GI1074" s="11"/>
      <c r="GJ1074" s="11"/>
      <c r="GK1074" s="11"/>
      <c r="GL1074" s="11"/>
      <c r="GM1074" s="11"/>
      <c r="GN1074" s="11"/>
      <c r="GO1074" s="11"/>
      <c r="GP1074" s="11"/>
      <c r="GQ1074" s="11"/>
      <c r="GR1074" s="11"/>
      <c r="GS1074" s="11"/>
      <c r="GT1074" s="11"/>
      <c r="GU1074" s="11"/>
      <c r="GV1074" s="11"/>
      <c r="GW1074" s="11"/>
      <c r="GX1074" s="11"/>
      <c r="GY1074" s="11"/>
      <c r="GZ1074" s="11"/>
      <c r="HA1074" s="11"/>
      <c r="HB1074" s="11"/>
      <c r="HC1074" s="11"/>
      <c r="HD1074" s="11"/>
      <c r="HE1074" s="11"/>
      <c r="HF1074" s="11"/>
      <c r="HG1074" s="11"/>
      <c r="HH1074" s="11"/>
      <c r="HI1074" s="11"/>
      <c r="HJ1074" s="11"/>
      <c r="HK1074" s="11"/>
      <c r="HL1074" s="11"/>
      <c r="HM1074" s="11"/>
      <c r="HN1074" s="11"/>
      <c r="HO1074" s="11"/>
      <c r="HP1074" s="11"/>
      <c r="HQ1074" s="11"/>
      <c r="HR1074" s="11"/>
      <c r="HS1074" s="11"/>
      <c r="HT1074" s="11"/>
      <c r="HU1074" s="11"/>
      <c r="HV1074" s="11"/>
      <c r="HW1074" s="11"/>
      <c r="HX1074" s="11"/>
      <c r="HY1074" s="11"/>
      <c r="HZ1074" s="11"/>
      <c r="IA1074" s="11"/>
      <c r="IB1074" s="11"/>
      <c r="IC1074" s="11"/>
      <c r="ID1074" s="11"/>
      <c r="IE1074" s="11"/>
      <c r="IF1074" s="11"/>
      <c r="IG1074" s="11"/>
      <c r="IH1074" s="11"/>
      <c r="II1074" s="11"/>
      <c r="IJ1074" s="11"/>
      <c r="IK1074" s="11"/>
    </row>
    <row r="1075" spans="1:245" ht="15" customHeight="1" hidden="1">
      <c r="A1075" s="6">
        <v>22</v>
      </c>
      <c r="B1075" s="8" t="s">
        <v>439</v>
      </c>
      <c r="C1075" s="3"/>
      <c r="D1075" s="3">
        <v>17243</v>
      </c>
      <c r="E1075" s="3"/>
      <c r="F1075" s="3">
        <v>38</v>
      </c>
      <c r="G1075" s="3">
        <v>11</v>
      </c>
      <c r="H1075" s="3">
        <v>1962</v>
      </c>
      <c r="I1075" s="3" t="s">
        <v>554</v>
      </c>
      <c r="J1075" s="4">
        <v>2010</v>
      </c>
      <c r="K1075" s="5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  <c r="EF1075" s="11"/>
      <c r="EG1075" s="11"/>
      <c r="EH1075" s="11"/>
      <c r="EI1075" s="11"/>
      <c r="EJ1075" s="11"/>
      <c r="EK1075" s="11"/>
      <c r="EL1075" s="11"/>
      <c r="EM1075" s="11"/>
      <c r="EN1075" s="11"/>
      <c r="EO1075" s="11"/>
      <c r="EP1075" s="11"/>
      <c r="EQ1075" s="11"/>
      <c r="ER1075" s="11"/>
      <c r="ES1075" s="11"/>
      <c r="ET1075" s="11"/>
      <c r="EU1075" s="11"/>
      <c r="EV1075" s="11"/>
      <c r="EW1075" s="11"/>
      <c r="EX1075" s="11"/>
      <c r="EY1075" s="11"/>
      <c r="EZ1075" s="11"/>
      <c r="FA1075" s="11"/>
      <c r="FB1075" s="11"/>
      <c r="FC1075" s="11"/>
      <c r="FD1075" s="11"/>
      <c r="FE1075" s="11"/>
      <c r="FF1075" s="11"/>
      <c r="FG1075" s="11"/>
      <c r="FH1075" s="11"/>
      <c r="FI1075" s="11"/>
      <c r="FJ1075" s="11"/>
      <c r="FK1075" s="11"/>
      <c r="FL1075" s="11"/>
      <c r="FM1075" s="11"/>
      <c r="FN1075" s="11"/>
      <c r="FO1075" s="11"/>
      <c r="FP1075" s="11"/>
      <c r="FQ1075" s="11"/>
      <c r="FR1075" s="11"/>
      <c r="FS1075" s="11"/>
      <c r="FT1075" s="11"/>
      <c r="FU1075" s="11"/>
      <c r="FV1075" s="11"/>
      <c r="FW1075" s="11"/>
      <c r="FX1075" s="11"/>
      <c r="FY1075" s="11"/>
      <c r="FZ1075" s="11"/>
      <c r="GA1075" s="11"/>
      <c r="GB1075" s="11"/>
      <c r="GC1075" s="11"/>
      <c r="GD1075" s="11"/>
      <c r="GE1075" s="11"/>
      <c r="GF1075" s="11"/>
      <c r="GG1075" s="11"/>
      <c r="GH1075" s="11"/>
      <c r="GI1075" s="11"/>
      <c r="GJ1075" s="11"/>
      <c r="GK1075" s="11"/>
      <c r="GL1075" s="11"/>
      <c r="GM1075" s="11"/>
      <c r="GN1075" s="11"/>
      <c r="GO1075" s="11"/>
      <c r="GP1075" s="11"/>
      <c r="GQ1075" s="11"/>
      <c r="GR1075" s="11"/>
      <c r="GS1075" s="11"/>
      <c r="GT1075" s="11"/>
      <c r="GU1075" s="11"/>
      <c r="GV1075" s="11"/>
      <c r="GW1075" s="11"/>
      <c r="GX1075" s="11"/>
      <c r="GY1075" s="11"/>
      <c r="GZ1075" s="11"/>
      <c r="HA1075" s="11"/>
      <c r="HB1075" s="11"/>
      <c r="HC1075" s="11"/>
      <c r="HD1075" s="11"/>
      <c r="HE1075" s="11"/>
      <c r="HF1075" s="11"/>
      <c r="HG1075" s="11"/>
      <c r="HH1075" s="11"/>
      <c r="HI1075" s="11"/>
      <c r="HJ1075" s="11"/>
      <c r="HK1075" s="11"/>
      <c r="HL1075" s="11"/>
      <c r="HM1075" s="11"/>
      <c r="HN1075" s="11"/>
      <c r="HO1075" s="11"/>
      <c r="HP1075" s="11"/>
      <c r="HQ1075" s="11"/>
      <c r="HR1075" s="11"/>
      <c r="HS1075" s="11"/>
      <c r="HT1075" s="11"/>
      <c r="HU1075" s="11"/>
      <c r="HV1075" s="11"/>
      <c r="HW1075" s="11"/>
      <c r="HX1075" s="11"/>
      <c r="HY1075" s="11"/>
      <c r="HZ1075" s="11"/>
      <c r="IA1075" s="11"/>
      <c r="IB1075" s="11"/>
      <c r="IC1075" s="11"/>
      <c r="ID1075" s="11"/>
      <c r="IE1075" s="11"/>
      <c r="IF1075" s="11"/>
      <c r="IG1075" s="11"/>
      <c r="IH1075" s="11"/>
      <c r="II1075" s="11"/>
      <c r="IJ1075" s="11"/>
      <c r="IK1075" s="11"/>
    </row>
    <row r="1076" spans="1:245" ht="15" customHeight="1" hidden="1">
      <c r="A1076" s="6"/>
      <c r="B1076" s="8" t="s">
        <v>1234</v>
      </c>
      <c r="C1076" s="3">
        <v>110</v>
      </c>
      <c r="D1076" s="3"/>
      <c r="E1076" s="3"/>
      <c r="F1076" s="3"/>
      <c r="G1076" s="3"/>
      <c r="H1076" s="3"/>
      <c r="I1076" s="3"/>
      <c r="J1076" s="4"/>
      <c r="K1076" s="5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  <c r="HA1076" s="11"/>
      <c r="HB1076" s="11"/>
      <c r="HC1076" s="11"/>
      <c r="HD1076" s="11"/>
      <c r="HE1076" s="11"/>
      <c r="HF1076" s="11"/>
      <c r="HG1076" s="11"/>
      <c r="HH1076" s="11"/>
      <c r="HI1076" s="11"/>
      <c r="HJ1076" s="11"/>
      <c r="HK1076" s="11"/>
      <c r="HL1076" s="11"/>
      <c r="HM1076" s="11"/>
      <c r="HN1076" s="11"/>
      <c r="HO1076" s="11"/>
      <c r="HP1076" s="11"/>
      <c r="HQ1076" s="11"/>
      <c r="HR1076" s="11"/>
      <c r="HS1076" s="11"/>
      <c r="HT1076" s="11"/>
      <c r="HU1076" s="11"/>
      <c r="HV1076" s="11"/>
      <c r="HW1076" s="11"/>
      <c r="HX1076" s="11"/>
      <c r="HY1076" s="11"/>
      <c r="HZ1076" s="11"/>
      <c r="IA1076" s="11"/>
      <c r="IB1076" s="11"/>
      <c r="IC1076" s="11"/>
      <c r="ID1076" s="11"/>
      <c r="IE1076" s="11"/>
      <c r="IF1076" s="11"/>
      <c r="IG1076" s="11"/>
      <c r="IH1076" s="11"/>
      <c r="II1076" s="11"/>
      <c r="IJ1076" s="11"/>
      <c r="IK1076" s="11"/>
    </row>
    <row r="1077" spans="1:245" ht="15" customHeight="1" hidden="1">
      <c r="A1077" s="6">
        <v>23</v>
      </c>
      <c r="B1077" s="8" t="s">
        <v>441</v>
      </c>
      <c r="C1077" s="3"/>
      <c r="D1077" s="3">
        <v>17243</v>
      </c>
      <c r="E1077" s="3"/>
      <c r="F1077" s="3">
        <v>81</v>
      </c>
      <c r="G1077" s="3">
        <v>25</v>
      </c>
      <c r="H1077" s="3">
        <v>1962</v>
      </c>
      <c r="I1077" s="3" t="s">
        <v>554</v>
      </c>
      <c r="J1077" s="4">
        <v>2010</v>
      </c>
      <c r="K1077" s="5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  <c r="HA1077" s="11"/>
      <c r="HB1077" s="11"/>
      <c r="HC1077" s="11"/>
      <c r="HD1077" s="11"/>
      <c r="HE1077" s="11"/>
      <c r="HF1077" s="11"/>
      <c r="HG1077" s="11"/>
      <c r="HH1077" s="11"/>
      <c r="HI1077" s="11"/>
      <c r="HJ1077" s="11"/>
      <c r="HK1077" s="11"/>
      <c r="HL1077" s="11"/>
      <c r="HM1077" s="11"/>
      <c r="HN1077" s="11"/>
      <c r="HO1077" s="11"/>
      <c r="HP1077" s="11"/>
      <c r="HQ1077" s="11"/>
      <c r="HR1077" s="11"/>
      <c r="HS1077" s="11"/>
      <c r="HT1077" s="11"/>
      <c r="HU1077" s="11"/>
      <c r="HV1077" s="11"/>
      <c r="HW1077" s="11"/>
      <c r="HX1077" s="11"/>
      <c r="HY1077" s="11"/>
      <c r="HZ1077" s="11"/>
      <c r="IA1077" s="11"/>
      <c r="IB1077" s="11"/>
      <c r="IC1077" s="11"/>
      <c r="ID1077" s="11"/>
      <c r="IE1077" s="11"/>
      <c r="IF1077" s="11"/>
      <c r="IG1077" s="11"/>
      <c r="IH1077" s="11"/>
      <c r="II1077" s="11"/>
      <c r="IJ1077" s="11"/>
      <c r="IK1077" s="11"/>
    </row>
    <row r="1078" spans="1:245" ht="15" customHeight="1" hidden="1">
      <c r="A1078" s="6"/>
      <c r="B1078" s="8" t="s">
        <v>1236</v>
      </c>
      <c r="C1078" s="3">
        <v>360</v>
      </c>
      <c r="D1078" s="3"/>
      <c r="E1078" s="3"/>
      <c r="F1078" s="3"/>
      <c r="G1078" s="3"/>
      <c r="H1078" s="3"/>
      <c r="I1078" s="3"/>
      <c r="J1078" s="4"/>
      <c r="K1078" s="5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  <c r="EF1078" s="11"/>
      <c r="EG1078" s="11"/>
      <c r="EH1078" s="11"/>
      <c r="EI1078" s="11"/>
      <c r="EJ1078" s="11"/>
      <c r="EK1078" s="11"/>
      <c r="EL1078" s="11"/>
      <c r="EM1078" s="11"/>
      <c r="EN1078" s="11"/>
      <c r="EO1078" s="11"/>
      <c r="EP1078" s="11"/>
      <c r="EQ1078" s="11"/>
      <c r="ER1078" s="11"/>
      <c r="ES1078" s="11"/>
      <c r="ET1078" s="11"/>
      <c r="EU1078" s="11"/>
      <c r="EV1078" s="11"/>
      <c r="EW1078" s="11"/>
      <c r="EX1078" s="11"/>
      <c r="EY1078" s="11"/>
      <c r="EZ1078" s="11"/>
      <c r="FA1078" s="11"/>
      <c r="FB1078" s="11"/>
      <c r="FC1078" s="11"/>
      <c r="FD1078" s="11"/>
      <c r="FE1078" s="11"/>
      <c r="FF1078" s="11"/>
      <c r="FG1078" s="11"/>
      <c r="FH1078" s="11"/>
      <c r="FI1078" s="11"/>
      <c r="FJ1078" s="11"/>
      <c r="FK1078" s="11"/>
      <c r="FL1078" s="11"/>
      <c r="FM1078" s="11"/>
      <c r="FN1078" s="11"/>
      <c r="FO1078" s="11"/>
      <c r="FP1078" s="11"/>
      <c r="FQ1078" s="11"/>
      <c r="FR1078" s="11"/>
      <c r="FS1078" s="11"/>
      <c r="FT1078" s="11"/>
      <c r="FU1078" s="11"/>
      <c r="FV1078" s="11"/>
      <c r="FW1078" s="11"/>
      <c r="FX1078" s="11"/>
      <c r="FY1078" s="11"/>
      <c r="FZ1078" s="11"/>
      <c r="GA1078" s="11"/>
      <c r="GB1078" s="11"/>
      <c r="GC1078" s="11"/>
      <c r="GD1078" s="11"/>
      <c r="GE1078" s="11"/>
      <c r="GF1078" s="11"/>
      <c r="GG1078" s="11"/>
      <c r="GH1078" s="11"/>
      <c r="GI1078" s="11"/>
      <c r="GJ1078" s="11"/>
      <c r="GK1078" s="11"/>
      <c r="GL1078" s="11"/>
      <c r="GM1078" s="11"/>
      <c r="GN1078" s="11"/>
      <c r="GO1078" s="11"/>
      <c r="GP1078" s="11"/>
      <c r="GQ1078" s="11"/>
      <c r="GR1078" s="11"/>
      <c r="GS1078" s="11"/>
      <c r="GT1078" s="11"/>
      <c r="GU1078" s="11"/>
      <c r="GV1078" s="11"/>
      <c r="GW1078" s="11"/>
      <c r="GX1078" s="11"/>
      <c r="GY1078" s="11"/>
      <c r="GZ1078" s="11"/>
      <c r="HA1078" s="11"/>
      <c r="HB1078" s="11"/>
      <c r="HC1078" s="11"/>
      <c r="HD1078" s="11"/>
      <c r="HE1078" s="11"/>
      <c r="HF1078" s="11"/>
      <c r="HG1078" s="11"/>
      <c r="HH1078" s="11"/>
      <c r="HI1078" s="11"/>
      <c r="HJ1078" s="11"/>
      <c r="HK1078" s="11"/>
      <c r="HL1078" s="11"/>
      <c r="HM1078" s="11"/>
      <c r="HN1078" s="11"/>
      <c r="HO1078" s="11"/>
      <c r="HP1078" s="11"/>
      <c r="HQ1078" s="11"/>
      <c r="HR1078" s="11"/>
      <c r="HS1078" s="11"/>
      <c r="HT1078" s="11"/>
      <c r="HU1078" s="11"/>
      <c r="HV1078" s="11"/>
      <c r="HW1078" s="11"/>
      <c r="HX1078" s="11"/>
      <c r="HY1078" s="11"/>
      <c r="HZ1078" s="11"/>
      <c r="IA1078" s="11"/>
      <c r="IB1078" s="11"/>
      <c r="IC1078" s="11"/>
      <c r="ID1078" s="11"/>
      <c r="IE1078" s="11"/>
      <c r="IF1078" s="11"/>
      <c r="IG1078" s="11"/>
      <c r="IH1078" s="11"/>
      <c r="II1078" s="11"/>
      <c r="IJ1078" s="11"/>
      <c r="IK1078" s="11"/>
    </row>
    <row r="1079" spans="1:245" ht="15" customHeight="1" hidden="1">
      <c r="A1079" s="6">
        <v>24</v>
      </c>
      <c r="B1079" s="8" t="s">
        <v>442</v>
      </c>
      <c r="C1079" s="3"/>
      <c r="D1079" s="3">
        <v>17243</v>
      </c>
      <c r="E1079" s="3"/>
      <c r="F1079" s="3">
        <v>2</v>
      </c>
      <c r="G1079" s="3">
        <v>1</v>
      </c>
      <c r="H1079" s="3">
        <v>1962</v>
      </c>
      <c r="I1079" s="3" t="s">
        <v>554</v>
      </c>
      <c r="J1079" s="4">
        <v>2010</v>
      </c>
      <c r="K1079" s="5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  <c r="EF1079" s="11"/>
      <c r="EG1079" s="11"/>
      <c r="EH1079" s="11"/>
      <c r="EI1079" s="11"/>
      <c r="EJ1079" s="11"/>
      <c r="EK1079" s="11"/>
      <c r="EL1079" s="11"/>
      <c r="EM1079" s="11"/>
      <c r="EN1079" s="11"/>
      <c r="EO1079" s="11"/>
      <c r="EP1079" s="11"/>
      <c r="EQ1079" s="11"/>
      <c r="ER1079" s="11"/>
      <c r="ES1079" s="11"/>
      <c r="ET1079" s="11"/>
      <c r="EU1079" s="11"/>
      <c r="EV1079" s="11"/>
      <c r="EW1079" s="11"/>
      <c r="EX1079" s="11"/>
      <c r="EY1079" s="11"/>
      <c r="EZ1079" s="11"/>
      <c r="FA1079" s="11"/>
      <c r="FB1079" s="11"/>
      <c r="FC1079" s="11"/>
      <c r="FD1079" s="11"/>
      <c r="FE1079" s="11"/>
      <c r="FF1079" s="11"/>
      <c r="FG1079" s="11"/>
      <c r="FH1079" s="11"/>
      <c r="FI1079" s="11"/>
      <c r="FJ1079" s="11"/>
      <c r="FK1079" s="11"/>
      <c r="FL1079" s="11"/>
      <c r="FM1079" s="11"/>
      <c r="FN1079" s="11"/>
      <c r="FO1079" s="11"/>
      <c r="FP1079" s="11"/>
      <c r="FQ1079" s="11"/>
      <c r="FR1079" s="11"/>
      <c r="FS1079" s="11"/>
      <c r="FT1079" s="11"/>
      <c r="FU1079" s="11"/>
      <c r="FV1079" s="11"/>
      <c r="FW1079" s="11"/>
      <c r="FX1079" s="11"/>
      <c r="FY1079" s="11"/>
      <c r="FZ1079" s="11"/>
      <c r="GA1079" s="11"/>
      <c r="GB1079" s="11"/>
      <c r="GC1079" s="11"/>
      <c r="GD1079" s="11"/>
      <c r="GE1079" s="11"/>
      <c r="GF1079" s="11"/>
      <c r="GG1079" s="11"/>
      <c r="GH1079" s="11"/>
      <c r="GI1079" s="11"/>
      <c r="GJ1079" s="11"/>
      <c r="GK1079" s="11"/>
      <c r="GL1079" s="11"/>
      <c r="GM1079" s="11"/>
      <c r="GN1079" s="11"/>
      <c r="GO1079" s="11"/>
      <c r="GP1079" s="11"/>
      <c r="GQ1079" s="11"/>
      <c r="GR1079" s="11"/>
      <c r="GS1079" s="11"/>
      <c r="GT1079" s="11"/>
      <c r="GU1079" s="11"/>
      <c r="GV1079" s="11"/>
      <c r="GW1079" s="11"/>
      <c r="GX1079" s="11"/>
      <c r="GY1079" s="11"/>
      <c r="GZ1079" s="11"/>
      <c r="HA1079" s="11"/>
      <c r="HB1079" s="11"/>
      <c r="HC1079" s="11"/>
      <c r="HD1079" s="11"/>
      <c r="HE1079" s="11"/>
      <c r="HF1079" s="11"/>
      <c r="HG1079" s="11"/>
      <c r="HH1079" s="11"/>
      <c r="HI1079" s="11"/>
      <c r="HJ1079" s="11"/>
      <c r="HK1079" s="11"/>
      <c r="HL1079" s="11"/>
      <c r="HM1079" s="11"/>
      <c r="HN1079" s="11"/>
      <c r="HO1079" s="11"/>
      <c r="HP1079" s="11"/>
      <c r="HQ1079" s="11"/>
      <c r="HR1079" s="11"/>
      <c r="HS1079" s="11"/>
      <c r="HT1079" s="11"/>
      <c r="HU1079" s="11"/>
      <c r="HV1079" s="11"/>
      <c r="HW1079" s="11"/>
      <c r="HX1079" s="11"/>
      <c r="HY1079" s="11"/>
      <c r="HZ1079" s="11"/>
      <c r="IA1079" s="11"/>
      <c r="IB1079" s="11"/>
      <c r="IC1079" s="11"/>
      <c r="ID1079" s="11"/>
      <c r="IE1079" s="11"/>
      <c r="IF1079" s="11"/>
      <c r="IG1079" s="11"/>
      <c r="IH1079" s="11"/>
      <c r="II1079" s="11"/>
      <c r="IJ1079" s="11"/>
      <c r="IK1079" s="11"/>
    </row>
    <row r="1080" spans="1:245" ht="15" customHeight="1" hidden="1">
      <c r="A1080" s="6"/>
      <c r="B1080" s="8" t="s">
        <v>1236</v>
      </c>
      <c r="C1080" s="3">
        <v>10</v>
      </c>
      <c r="D1080" s="3"/>
      <c r="E1080" s="3"/>
      <c r="F1080" s="3"/>
      <c r="G1080" s="3"/>
      <c r="H1080" s="3"/>
      <c r="I1080" s="3"/>
      <c r="J1080" s="4"/>
      <c r="K1080" s="5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  <c r="EF1080" s="11"/>
      <c r="EG1080" s="11"/>
      <c r="EH1080" s="11"/>
      <c r="EI1080" s="11"/>
      <c r="EJ1080" s="11"/>
      <c r="EK1080" s="11"/>
      <c r="EL1080" s="11"/>
      <c r="EM1080" s="11"/>
      <c r="EN1080" s="11"/>
      <c r="EO1080" s="11"/>
      <c r="EP1080" s="11"/>
      <c r="EQ1080" s="11"/>
      <c r="ER1080" s="11"/>
      <c r="ES1080" s="11"/>
      <c r="ET1080" s="11"/>
      <c r="EU1080" s="11"/>
      <c r="EV1080" s="11"/>
      <c r="EW1080" s="11"/>
      <c r="EX1080" s="11"/>
      <c r="EY1080" s="11"/>
      <c r="EZ1080" s="11"/>
      <c r="FA1080" s="11"/>
      <c r="FB1080" s="11"/>
      <c r="FC1080" s="11"/>
      <c r="FD1080" s="11"/>
      <c r="FE1080" s="11"/>
      <c r="FF1080" s="11"/>
      <c r="FG1080" s="11"/>
      <c r="FH1080" s="11"/>
      <c r="FI1080" s="11"/>
      <c r="FJ1080" s="11"/>
      <c r="FK1080" s="11"/>
      <c r="FL1080" s="11"/>
      <c r="FM1080" s="11"/>
      <c r="FN1080" s="11"/>
      <c r="FO1080" s="11"/>
      <c r="FP1080" s="11"/>
      <c r="FQ1080" s="11"/>
      <c r="FR1080" s="11"/>
      <c r="FS1080" s="11"/>
      <c r="FT1080" s="11"/>
      <c r="FU1080" s="11"/>
      <c r="FV1080" s="11"/>
      <c r="FW1080" s="11"/>
      <c r="FX1080" s="11"/>
      <c r="FY1080" s="11"/>
      <c r="FZ1080" s="11"/>
      <c r="GA1080" s="11"/>
      <c r="GB1080" s="11"/>
      <c r="GC1080" s="11"/>
      <c r="GD1080" s="11"/>
      <c r="GE1080" s="11"/>
      <c r="GF1080" s="11"/>
      <c r="GG1080" s="11"/>
      <c r="GH1080" s="11"/>
      <c r="GI1080" s="11"/>
      <c r="GJ1080" s="11"/>
      <c r="GK1080" s="11"/>
      <c r="GL1080" s="11"/>
      <c r="GM1080" s="11"/>
      <c r="GN1080" s="11"/>
      <c r="GO1080" s="11"/>
      <c r="GP1080" s="11"/>
      <c r="GQ1080" s="11"/>
      <c r="GR1080" s="11"/>
      <c r="GS1080" s="11"/>
      <c r="GT1080" s="11"/>
      <c r="GU1080" s="11"/>
      <c r="GV1080" s="11"/>
      <c r="GW1080" s="11"/>
      <c r="GX1080" s="11"/>
      <c r="GY1080" s="11"/>
      <c r="GZ1080" s="11"/>
      <c r="HA1080" s="11"/>
      <c r="HB1080" s="11"/>
      <c r="HC1080" s="11"/>
      <c r="HD1080" s="11"/>
      <c r="HE1080" s="11"/>
      <c r="HF1080" s="11"/>
      <c r="HG1080" s="11"/>
      <c r="HH1080" s="11"/>
      <c r="HI1080" s="11"/>
      <c r="HJ1080" s="11"/>
      <c r="HK1080" s="11"/>
      <c r="HL1080" s="11"/>
      <c r="HM1080" s="11"/>
      <c r="HN1080" s="11"/>
      <c r="HO1080" s="11"/>
      <c r="HP1080" s="11"/>
      <c r="HQ1080" s="11"/>
      <c r="HR1080" s="11"/>
      <c r="HS1080" s="11"/>
      <c r="HT1080" s="11"/>
      <c r="HU1080" s="11"/>
      <c r="HV1080" s="11"/>
      <c r="HW1080" s="11"/>
      <c r="HX1080" s="11"/>
      <c r="HY1080" s="11"/>
      <c r="HZ1080" s="11"/>
      <c r="IA1080" s="11"/>
      <c r="IB1080" s="11"/>
      <c r="IC1080" s="11"/>
      <c r="ID1080" s="11"/>
      <c r="IE1080" s="11"/>
      <c r="IF1080" s="11"/>
      <c r="IG1080" s="11"/>
      <c r="IH1080" s="11"/>
      <c r="II1080" s="11"/>
      <c r="IJ1080" s="11"/>
      <c r="IK1080" s="11"/>
    </row>
    <row r="1081" spans="1:245" ht="15" customHeight="1" hidden="1">
      <c r="A1081" s="6">
        <v>25</v>
      </c>
      <c r="B1081" s="8" t="s">
        <v>443</v>
      </c>
      <c r="C1081" s="3"/>
      <c r="D1081" s="3">
        <v>17243</v>
      </c>
      <c r="E1081" s="3"/>
      <c r="F1081" s="3">
        <v>39</v>
      </c>
      <c r="G1081" s="3">
        <v>12</v>
      </c>
      <c r="H1081" s="3">
        <v>1962</v>
      </c>
      <c r="I1081" s="3" t="s">
        <v>554</v>
      </c>
      <c r="J1081" s="4">
        <v>2010</v>
      </c>
      <c r="K1081" s="5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  <c r="EF1081" s="11"/>
      <c r="EG1081" s="11"/>
      <c r="EH1081" s="11"/>
      <c r="EI1081" s="11"/>
      <c r="EJ1081" s="11"/>
      <c r="EK1081" s="11"/>
      <c r="EL1081" s="11"/>
      <c r="EM1081" s="11"/>
      <c r="EN1081" s="11"/>
      <c r="EO1081" s="11"/>
      <c r="EP1081" s="11"/>
      <c r="EQ1081" s="11"/>
      <c r="ER1081" s="11"/>
      <c r="ES1081" s="11"/>
      <c r="ET1081" s="11"/>
      <c r="EU1081" s="11"/>
      <c r="EV1081" s="11"/>
      <c r="EW1081" s="11"/>
      <c r="EX1081" s="11"/>
      <c r="EY1081" s="11"/>
      <c r="EZ1081" s="11"/>
      <c r="FA1081" s="11"/>
      <c r="FB1081" s="11"/>
      <c r="FC1081" s="11"/>
      <c r="FD1081" s="11"/>
      <c r="FE1081" s="11"/>
      <c r="FF1081" s="11"/>
      <c r="FG1081" s="11"/>
      <c r="FH1081" s="11"/>
      <c r="FI1081" s="11"/>
      <c r="FJ1081" s="11"/>
      <c r="FK1081" s="11"/>
      <c r="FL1081" s="11"/>
      <c r="FM1081" s="11"/>
      <c r="FN1081" s="11"/>
      <c r="FO1081" s="11"/>
      <c r="FP1081" s="11"/>
      <c r="FQ1081" s="11"/>
      <c r="FR1081" s="11"/>
      <c r="FS1081" s="11"/>
      <c r="FT1081" s="11"/>
      <c r="FU1081" s="11"/>
      <c r="FV1081" s="11"/>
      <c r="FW1081" s="11"/>
      <c r="FX1081" s="11"/>
      <c r="FY1081" s="11"/>
      <c r="FZ1081" s="11"/>
      <c r="GA1081" s="11"/>
      <c r="GB1081" s="11"/>
      <c r="GC1081" s="11"/>
      <c r="GD1081" s="11"/>
      <c r="GE1081" s="11"/>
      <c r="GF1081" s="11"/>
      <c r="GG1081" s="11"/>
      <c r="GH1081" s="11"/>
      <c r="GI1081" s="11"/>
      <c r="GJ1081" s="11"/>
      <c r="GK1081" s="11"/>
      <c r="GL1081" s="11"/>
      <c r="GM1081" s="11"/>
      <c r="GN1081" s="11"/>
      <c r="GO1081" s="11"/>
      <c r="GP1081" s="11"/>
      <c r="GQ1081" s="11"/>
      <c r="GR1081" s="11"/>
      <c r="GS1081" s="11"/>
      <c r="GT1081" s="11"/>
      <c r="GU1081" s="11"/>
      <c r="GV1081" s="11"/>
      <c r="GW1081" s="11"/>
      <c r="GX1081" s="11"/>
      <c r="GY1081" s="11"/>
      <c r="GZ1081" s="11"/>
      <c r="HA1081" s="11"/>
      <c r="HB1081" s="11"/>
      <c r="HC1081" s="11"/>
      <c r="HD1081" s="11"/>
      <c r="HE1081" s="11"/>
      <c r="HF1081" s="11"/>
      <c r="HG1081" s="11"/>
      <c r="HH1081" s="11"/>
      <c r="HI1081" s="11"/>
      <c r="HJ1081" s="11"/>
      <c r="HK1081" s="11"/>
      <c r="HL1081" s="11"/>
      <c r="HM1081" s="11"/>
      <c r="HN1081" s="11"/>
      <c r="HO1081" s="11"/>
      <c r="HP1081" s="11"/>
      <c r="HQ1081" s="11"/>
      <c r="HR1081" s="11"/>
      <c r="HS1081" s="11"/>
      <c r="HT1081" s="11"/>
      <c r="HU1081" s="11"/>
      <c r="HV1081" s="11"/>
      <c r="HW1081" s="11"/>
      <c r="HX1081" s="11"/>
      <c r="HY1081" s="11"/>
      <c r="HZ1081" s="11"/>
      <c r="IA1081" s="11"/>
      <c r="IB1081" s="11"/>
      <c r="IC1081" s="11"/>
      <c r="ID1081" s="11"/>
      <c r="IE1081" s="11"/>
      <c r="IF1081" s="11"/>
      <c r="IG1081" s="11"/>
      <c r="IH1081" s="11"/>
      <c r="II1081" s="11"/>
      <c r="IJ1081" s="11"/>
      <c r="IK1081" s="11"/>
    </row>
    <row r="1082" spans="1:245" ht="15" customHeight="1" hidden="1">
      <c r="A1082" s="6"/>
      <c r="B1082" s="8" t="s">
        <v>1266</v>
      </c>
      <c r="C1082" s="3">
        <v>145</v>
      </c>
      <c r="D1082" s="3"/>
      <c r="E1082" s="3"/>
      <c r="F1082" s="3"/>
      <c r="G1082" s="3"/>
      <c r="H1082" s="3"/>
      <c r="I1082" s="3"/>
      <c r="J1082" s="4"/>
      <c r="K1082" s="5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  <c r="EF1082" s="11"/>
      <c r="EG1082" s="11"/>
      <c r="EH1082" s="11"/>
      <c r="EI1082" s="11"/>
      <c r="EJ1082" s="11"/>
      <c r="EK1082" s="11"/>
      <c r="EL1082" s="11"/>
      <c r="EM1082" s="11"/>
      <c r="EN1082" s="11"/>
      <c r="EO1082" s="11"/>
      <c r="EP1082" s="11"/>
      <c r="EQ1082" s="11"/>
      <c r="ER1082" s="11"/>
      <c r="ES1082" s="11"/>
      <c r="ET1082" s="11"/>
      <c r="EU1082" s="11"/>
      <c r="EV1082" s="11"/>
      <c r="EW1082" s="11"/>
      <c r="EX1082" s="11"/>
      <c r="EY1082" s="11"/>
      <c r="EZ1082" s="11"/>
      <c r="FA1082" s="11"/>
      <c r="FB1082" s="11"/>
      <c r="FC1082" s="11"/>
      <c r="FD1082" s="11"/>
      <c r="FE1082" s="11"/>
      <c r="FF1082" s="11"/>
      <c r="FG1082" s="11"/>
      <c r="FH1082" s="11"/>
      <c r="FI1082" s="11"/>
      <c r="FJ1082" s="11"/>
      <c r="FK1082" s="11"/>
      <c r="FL1082" s="11"/>
      <c r="FM1082" s="11"/>
      <c r="FN1082" s="11"/>
      <c r="FO1082" s="11"/>
      <c r="FP1082" s="11"/>
      <c r="FQ1082" s="11"/>
      <c r="FR1082" s="11"/>
      <c r="FS1082" s="11"/>
      <c r="FT1082" s="11"/>
      <c r="FU1082" s="11"/>
      <c r="FV1082" s="11"/>
      <c r="FW1082" s="11"/>
      <c r="FX1082" s="11"/>
      <c r="FY1082" s="11"/>
      <c r="FZ1082" s="11"/>
      <c r="GA1082" s="11"/>
      <c r="GB1082" s="11"/>
      <c r="GC1082" s="11"/>
      <c r="GD1082" s="11"/>
      <c r="GE1082" s="11"/>
      <c r="GF1082" s="11"/>
      <c r="GG1082" s="11"/>
      <c r="GH1082" s="11"/>
      <c r="GI1082" s="11"/>
      <c r="GJ1082" s="11"/>
      <c r="GK1082" s="11"/>
      <c r="GL1082" s="11"/>
      <c r="GM1082" s="11"/>
      <c r="GN1082" s="11"/>
      <c r="GO1082" s="11"/>
      <c r="GP1082" s="11"/>
      <c r="GQ1082" s="11"/>
      <c r="GR1082" s="11"/>
      <c r="GS1082" s="11"/>
      <c r="GT1082" s="11"/>
      <c r="GU1082" s="11"/>
      <c r="GV1082" s="11"/>
      <c r="GW1082" s="11"/>
      <c r="GX1082" s="11"/>
      <c r="GY1082" s="11"/>
      <c r="GZ1082" s="11"/>
      <c r="HA1082" s="11"/>
      <c r="HB1082" s="11"/>
      <c r="HC1082" s="11"/>
      <c r="HD1082" s="11"/>
      <c r="HE1082" s="11"/>
      <c r="HF1082" s="11"/>
      <c r="HG1082" s="11"/>
      <c r="HH1082" s="11"/>
      <c r="HI1082" s="11"/>
      <c r="HJ1082" s="11"/>
      <c r="HK1082" s="11"/>
      <c r="HL1082" s="11"/>
      <c r="HM1082" s="11"/>
      <c r="HN1082" s="11"/>
      <c r="HO1082" s="11"/>
      <c r="HP1082" s="11"/>
      <c r="HQ1082" s="11"/>
      <c r="HR1082" s="11"/>
      <c r="HS1082" s="11"/>
      <c r="HT1082" s="11"/>
      <c r="HU1082" s="11"/>
      <c r="HV1082" s="11"/>
      <c r="HW1082" s="11"/>
      <c r="HX1082" s="11"/>
      <c r="HY1082" s="11"/>
      <c r="HZ1082" s="11"/>
      <c r="IA1082" s="11"/>
      <c r="IB1082" s="11"/>
      <c r="IC1082" s="11"/>
      <c r="ID1082" s="11"/>
      <c r="IE1082" s="11"/>
      <c r="IF1082" s="11"/>
      <c r="IG1082" s="11"/>
      <c r="IH1082" s="11"/>
      <c r="II1082" s="11"/>
      <c r="IJ1082" s="11"/>
      <c r="IK1082" s="11"/>
    </row>
    <row r="1083" spans="1:245" ht="15" customHeight="1">
      <c r="A1083" s="6">
        <v>26</v>
      </c>
      <c r="B1083" s="8" t="s">
        <v>444</v>
      </c>
      <c r="C1083" s="3"/>
      <c r="D1083" s="3">
        <v>17243</v>
      </c>
      <c r="E1083" s="3"/>
      <c r="F1083" s="3">
        <v>36</v>
      </c>
      <c r="G1083" s="3">
        <v>11</v>
      </c>
      <c r="H1083" s="3">
        <v>1962</v>
      </c>
      <c r="I1083" s="3" t="s">
        <v>554</v>
      </c>
      <c r="J1083" s="4">
        <v>2010</v>
      </c>
      <c r="K1083" s="5" t="s">
        <v>614</v>
      </c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  <c r="DI1083" s="11"/>
      <c r="DJ1083" s="11"/>
      <c r="DK1083" s="11"/>
      <c r="DL1083" s="11"/>
      <c r="DM1083" s="11"/>
      <c r="DN1083" s="11"/>
      <c r="DO1083" s="11"/>
      <c r="DP1083" s="11"/>
      <c r="DQ1083" s="11"/>
      <c r="DR1083" s="11"/>
      <c r="DS1083" s="11"/>
      <c r="DT1083" s="11"/>
      <c r="DU1083" s="11"/>
      <c r="DV1083" s="11"/>
      <c r="DW1083" s="11"/>
      <c r="DX1083" s="11"/>
      <c r="DY1083" s="11"/>
      <c r="DZ1083" s="11"/>
      <c r="EA1083" s="11"/>
      <c r="EB1083" s="11"/>
      <c r="EC1083" s="11"/>
      <c r="ED1083" s="11"/>
      <c r="EE1083" s="11"/>
      <c r="EF1083" s="11"/>
      <c r="EG1083" s="11"/>
      <c r="EH1083" s="11"/>
      <c r="EI1083" s="11"/>
      <c r="EJ1083" s="11"/>
      <c r="EK1083" s="11"/>
      <c r="EL1083" s="11"/>
      <c r="EM1083" s="11"/>
      <c r="EN1083" s="11"/>
      <c r="EO1083" s="11"/>
      <c r="EP1083" s="11"/>
      <c r="EQ1083" s="11"/>
      <c r="ER1083" s="11"/>
      <c r="ES1083" s="11"/>
      <c r="ET1083" s="11"/>
      <c r="EU1083" s="11"/>
      <c r="EV1083" s="11"/>
      <c r="EW1083" s="11"/>
      <c r="EX1083" s="11"/>
      <c r="EY1083" s="11"/>
      <c r="EZ1083" s="11"/>
      <c r="FA1083" s="11"/>
      <c r="FB1083" s="11"/>
      <c r="FC1083" s="11"/>
      <c r="FD1083" s="11"/>
      <c r="FE1083" s="11"/>
      <c r="FF1083" s="11"/>
      <c r="FG1083" s="11"/>
      <c r="FH1083" s="11"/>
      <c r="FI1083" s="11"/>
      <c r="FJ1083" s="11"/>
      <c r="FK1083" s="11"/>
      <c r="FL1083" s="11"/>
      <c r="FM1083" s="11"/>
      <c r="FN1083" s="11"/>
      <c r="FO1083" s="11"/>
      <c r="FP1083" s="11"/>
      <c r="FQ1083" s="11"/>
      <c r="FR1083" s="11"/>
      <c r="FS1083" s="11"/>
      <c r="FT1083" s="11"/>
      <c r="FU1083" s="11"/>
      <c r="FV1083" s="11"/>
      <c r="FW1083" s="11"/>
      <c r="FX1083" s="11"/>
      <c r="FY1083" s="11"/>
      <c r="FZ1083" s="11"/>
      <c r="GA1083" s="11"/>
      <c r="GB1083" s="11"/>
      <c r="GC1083" s="11"/>
      <c r="GD1083" s="11"/>
      <c r="GE1083" s="11"/>
      <c r="GF1083" s="11"/>
      <c r="GG1083" s="11"/>
      <c r="GH1083" s="11"/>
      <c r="GI1083" s="11"/>
      <c r="GJ1083" s="11"/>
      <c r="GK1083" s="11"/>
      <c r="GL1083" s="11"/>
      <c r="GM1083" s="11"/>
      <c r="GN1083" s="11"/>
      <c r="GO1083" s="11"/>
      <c r="GP1083" s="11"/>
      <c r="GQ1083" s="11"/>
      <c r="GR1083" s="11"/>
      <c r="GS1083" s="11"/>
      <c r="GT1083" s="11"/>
      <c r="GU1083" s="11"/>
      <c r="GV1083" s="11"/>
      <c r="GW1083" s="11"/>
      <c r="GX1083" s="11"/>
      <c r="GY1083" s="11"/>
      <c r="GZ1083" s="11"/>
      <c r="HA1083" s="11"/>
      <c r="HB1083" s="11"/>
      <c r="HC1083" s="11"/>
      <c r="HD1083" s="11"/>
      <c r="HE1083" s="11"/>
      <c r="HF1083" s="11"/>
      <c r="HG1083" s="11"/>
      <c r="HH1083" s="11"/>
      <c r="HI1083" s="11"/>
      <c r="HJ1083" s="11"/>
      <c r="HK1083" s="11"/>
      <c r="HL1083" s="11"/>
      <c r="HM1083" s="11"/>
      <c r="HN1083" s="11"/>
      <c r="HO1083" s="11"/>
      <c r="HP1083" s="11"/>
      <c r="HQ1083" s="11"/>
      <c r="HR1083" s="11"/>
      <c r="HS1083" s="11"/>
      <c r="HT1083" s="11"/>
      <c r="HU1083" s="11"/>
      <c r="HV1083" s="11"/>
      <c r="HW1083" s="11"/>
      <c r="HX1083" s="11"/>
      <c r="HY1083" s="11"/>
      <c r="HZ1083" s="11"/>
      <c r="IA1083" s="11"/>
      <c r="IB1083" s="11"/>
      <c r="IC1083" s="11"/>
      <c r="ID1083" s="11"/>
      <c r="IE1083" s="11"/>
      <c r="IF1083" s="11"/>
      <c r="IG1083" s="11"/>
      <c r="IH1083" s="11"/>
      <c r="II1083" s="11"/>
      <c r="IJ1083" s="11"/>
      <c r="IK1083" s="11"/>
    </row>
    <row r="1084" spans="1:245" ht="15" customHeight="1">
      <c r="A1084" s="6"/>
      <c r="B1084" s="8" t="s">
        <v>1286</v>
      </c>
      <c r="C1084" s="3">
        <v>135</v>
      </c>
      <c r="D1084" s="3"/>
      <c r="E1084" s="3"/>
      <c r="F1084" s="3"/>
      <c r="G1084" s="3"/>
      <c r="H1084" s="3"/>
      <c r="I1084" s="3"/>
      <c r="J1084" s="4"/>
      <c r="K1084" s="5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  <c r="DN1084" s="11"/>
      <c r="DO1084" s="11"/>
      <c r="DP1084" s="11"/>
      <c r="DQ1084" s="11"/>
      <c r="DR1084" s="11"/>
      <c r="DS1084" s="11"/>
      <c r="DT1084" s="11"/>
      <c r="DU1084" s="11"/>
      <c r="DV1084" s="11"/>
      <c r="DW1084" s="11"/>
      <c r="DX1084" s="11"/>
      <c r="DY1084" s="11"/>
      <c r="DZ1084" s="11"/>
      <c r="EA1084" s="11"/>
      <c r="EB1084" s="11"/>
      <c r="EC1084" s="11"/>
      <c r="ED1084" s="11"/>
      <c r="EE1084" s="11"/>
      <c r="EF1084" s="11"/>
      <c r="EG1084" s="11"/>
      <c r="EH1084" s="11"/>
      <c r="EI1084" s="11"/>
      <c r="EJ1084" s="11"/>
      <c r="EK1084" s="11"/>
      <c r="EL1084" s="11"/>
      <c r="EM1084" s="11"/>
      <c r="EN1084" s="11"/>
      <c r="EO1084" s="11"/>
      <c r="EP1084" s="11"/>
      <c r="EQ1084" s="11"/>
      <c r="ER1084" s="11"/>
      <c r="ES1084" s="11"/>
      <c r="ET1084" s="11"/>
      <c r="EU1084" s="11"/>
      <c r="EV1084" s="11"/>
      <c r="EW1084" s="11"/>
      <c r="EX1084" s="11"/>
      <c r="EY1084" s="11"/>
      <c r="EZ1084" s="11"/>
      <c r="FA1084" s="11"/>
      <c r="FB1084" s="11"/>
      <c r="FC1084" s="11"/>
      <c r="FD1084" s="11"/>
      <c r="FE1084" s="11"/>
      <c r="FF1084" s="11"/>
      <c r="FG1084" s="11"/>
      <c r="FH1084" s="11"/>
      <c r="FI1084" s="11"/>
      <c r="FJ1084" s="11"/>
      <c r="FK1084" s="11"/>
      <c r="FL1084" s="11"/>
      <c r="FM1084" s="11"/>
      <c r="FN1084" s="11"/>
      <c r="FO1084" s="11"/>
      <c r="FP1084" s="11"/>
      <c r="FQ1084" s="11"/>
      <c r="FR1084" s="11"/>
      <c r="FS1084" s="11"/>
      <c r="FT1084" s="11"/>
      <c r="FU1084" s="11"/>
      <c r="FV1084" s="11"/>
      <c r="FW1084" s="11"/>
      <c r="FX1084" s="11"/>
      <c r="FY1084" s="11"/>
      <c r="FZ1084" s="11"/>
      <c r="GA1084" s="11"/>
      <c r="GB1084" s="11"/>
      <c r="GC1084" s="11"/>
      <c r="GD1084" s="11"/>
      <c r="GE1084" s="11"/>
      <c r="GF1084" s="11"/>
      <c r="GG1084" s="11"/>
      <c r="GH1084" s="11"/>
      <c r="GI1084" s="11"/>
      <c r="GJ1084" s="11"/>
      <c r="GK1084" s="11"/>
      <c r="GL1084" s="11"/>
      <c r="GM1084" s="11"/>
      <c r="GN1084" s="11"/>
      <c r="GO1084" s="11"/>
      <c r="GP1084" s="11"/>
      <c r="GQ1084" s="11"/>
      <c r="GR1084" s="11"/>
      <c r="GS1084" s="11"/>
      <c r="GT1084" s="11"/>
      <c r="GU1084" s="11"/>
      <c r="GV1084" s="11"/>
      <c r="GW1084" s="11"/>
      <c r="GX1084" s="11"/>
      <c r="GY1084" s="11"/>
      <c r="GZ1084" s="11"/>
      <c r="HA1084" s="11"/>
      <c r="HB1084" s="11"/>
      <c r="HC1084" s="11"/>
      <c r="HD1084" s="11"/>
      <c r="HE1084" s="11"/>
      <c r="HF1084" s="11"/>
      <c r="HG1084" s="11"/>
      <c r="HH1084" s="11"/>
      <c r="HI1084" s="11"/>
      <c r="HJ1084" s="11"/>
      <c r="HK1084" s="11"/>
      <c r="HL1084" s="11"/>
      <c r="HM1084" s="11"/>
      <c r="HN1084" s="11"/>
      <c r="HO1084" s="11"/>
      <c r="HP1084" s="11"/>
      <c r="HQ1084" s="11"/>
      <c r="HR1084" s="11"/>
      <c r="HS1084" s="11"/>
      <c r="HT1084" s="11"/>
      <c r="HU1084" s="11"/>
      <c r="HV1084" s="11"/>
      <c r="HW1084" s="11"/>
      <c r="HX1084" s="11"/>
      <c r="HY1084" s="11"/>
      <c r="HZ1084" s="11"/>
      <c r="IA1084" s="11"/>
      <c r="IB1084" s="11"/>
      <c r="IC1084" s="11"/>
      <c r="ID1084" s="11"/>
      <c r="IE1084" s="11"/>
      <c r="IF1084" s="11"/>
      <c r="IG1084" s="11"/>
      <c r="IH1084" s="11"/>
      <c r="II1084" s="11"/>
      <c r="IJ1084" s="11"/>
      <c r="IK1084" s="11"/>
    </row>
    <row r="1085" spans="1:245" ht="15" customHeight="1">
      <c r="A1085" s="6">
        <v>27</v>
      </c>
      <c r="B1085" s="8" t="s">
        <v>445</v>
      </c>
      <c r="C1085" s="3"/>
      <c r="D1085" s="3">
        <v>17243</v>
      </c>
      <c r="E1085" s="3"/>
      <c r="F1085" s="3">
        <v>36</v>
      </c>
      <c r="G1085" s="3">
        <v>11</v>
      </c>
      <c r="H1085" s="3">
        <v>1962</v>
      </c>
      <c r="I1085" s="3" t="s">
        <v>554</v>
      </c>
      <c r="J1085" s="4">
        <v>2010</v>
      </c>
      <c r="K1085" s="5" t="s">
        <v>614</v>
      </c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  <c r="DI1085" s="11"/>
      <c r="DJ1085" s="11"/>
      <c r="DK1085" s="11"/>
      <c r="DL1085" s="11"/>
      <c r="DM1085" s="11"/>
      <c r="DN1085" s="11"/>
      <c r="DO1085" s="11"/>
      <c r="DP1085" s="11"/>
      <c r="DQ1085" s="11"/>
      <c r="DR1085" s="11"/>
      <c r="DS1085" s="11"/>
      <c r="DT1085" s="11"/>
      <c r="DU1085" s="11"/>
      <c r="DV1085" s="11"/>
      <c r="DW1085" s="11"/>
      <c r="DX1085" s="11"/>
      <c r="DY1085" s="11"/>
      <c r="DZ1085" s="11"/>
      <c r="EA1085" s="11"/>
      <c r="EB1085" s="11"/>
      <c r="EC1085" s="11"/>
      <c r="ED1085" s="11"/>
      <c r="EE1085" s="11"/>
      <c r="EF1085" s="11"/>
      <c r="EG1085" s="11"/>
      <c r="EH1085" s="11"/>
      <c r="EI1085" s="11"/>
      <c r="EJ1085" s="11"/>
      <c r="EK1085" s="11"/>
      <c r="EL1085" s="11"/>
      <c r="EM1085" s="11"/>
      <c r="EN1085" s="11"/>
      <c r="EO1085" s="11"/>
      <c r="EP1085" s="11"/>
      <c r="EQ1085" s="11"/>
      <c r="ER1085" s="11"/>
      <c r="ES1085" s="11"/>
      <c r="ET1085" s="11"/>
      <c r="EU1085" s="11"/>
      <c r="EV1085" s="11"/>
      <c r="EW1085" s="11"/>
      <c r="EX1085" s="11"/>
      <c r="EY1085" s="11"/>
      <c r="EZ1085" s="11"/>
      <c r="FA1085" s="11"/>
      <c r="FB1085" s="11"/>
      <c r="FC1085" s="11"/>
      <c r="FD1085" s="11"/>
      <c r="FE1085" s="11"/>
      <c r="FF1085" s="11"/>
      <c r="FG1085" s="11"/>
      <c r="FH1085" s="11"/>
      <c r="FI1085" s="11"/>
      <c r="FJ1085" s="11"/>
      <c r="FK1085" s="11"/>
      <c r="FL1085" s="11"/>
      <c r="FM1085" s="11"/>
      <c r="FN1085" s="11"/>
      <c r="FO1085" s="11"/>
      <c r="FP1085" s="11"/>
      <c r="FQ1085" s="11"/>
      <c r="FR1085" s="11"/>
      <c r="FS1085" s="11"/>
      <c r="FT1085" s="11"/>
      <c r="FU1085" s="11"/>
      <c r="FV1085" s="11"/>
      <c r="FW1085" s="11"/>
      <c r="FX1085" s="11"/>
      <c r="FY1085" s="11"/>
      <c r="FZ1085" s="11"/>
      <c r="GA1085" s="11"/>
      <c r="GB1085" s="11"/>
      <c r="GC1085" s="11"/>
      <c r="GD1085" s="11"/>
      <c r="GE1085" s="11"/>
      <c r="GF1085" s="11"/>
      <c r="GG1085" s="11"/>
      <c r="GH1085" s="11"/>
      <c r="GI1085" s="11"/>
      <c r="GJ1085" s="11"/>
      <c r="GK1085" s="11"/>
      <c r="GL1085" s="11"/>
      <c r="GM1085" s="11"/>
      <c r="GN1085" s="11"/>
      <c r="GO1085" s="11"/>
      <c r="GP1085" s="11"/>
      <c r="GQ1085" s="11"/>
      <c r="GR1085" s="11"/>
      <c r="GS1085" s="11"/>
      <c r="GT1085" s="11"/>
      <c r="GU1085" s="11"/>
      <c r="GV1085" s="11"/>
      <c r="GW1085" s="11"/>
      <c r="GX1085" s="11"/>
      <c r="GY1085" s="11"/>
      <c r="GZ1085" s="11"/>
      <c r="HA1085" s="11"/>
      <c r="HB1085" s="11"/>
      <c r="HC1085" s="11"/>
      <c r="HD1085" s="11"/>
      <c r="HE1085" s="11"/>
      <c r="HF1085" s="11"/>
      <c r="HG1085" s="11"/>
      <c r="HH1085" s="11"/>
      <c r="HI1085" s="11"/>
      <c r="HJ1085" s="11"/>
      <c r="HK1085" s="11"/>
      <c r="HL1085" s="11"/>
      <c r="HM1085" s="11"/>
      <c r="HN1085" s="11"/>
      <c r="HO1085" s="11"/>
      <c r="HP1085" s="11"/>
      <c r="HQ1085" s="11"/>
      <c r="HR1085" s="11"/>
      <c r="HS1085" s="11"/>
      <c r="HT1085" s="11"/>
      <c r="HU1085" s="11"/>
      <c r="HV1085" s="11"/>
      <c r="HW1085" s="11"/>
      <c r="HX1085" s="11"/>
      <c r="HY1085" s="11"/>
      <c r="HZ1085" s="11"/>
      <c r="IA1085" s="11"/>
      <c r="IB1085" s="11"/>
      <c r="IC1085" s="11"/>
      <c r="ID1085" s="11"/>
      <c r="IE1085" s="11"/>
      <c r="IF1085" s="11"/>
      <c r="IG1085" s="11"/>
      <c r="IH1085" s="11"/>
      <c r="II1085" s="11"/>
      <c r="IJ1085" s="11"/>
      <c r="IK1085" s="11"/>
    </row>
    <row r="1086" spans="1:245" ht="15" customHeight="1">
      <c r="A1086" s="6"/>
      <c r="B1086" s="8" t="s">
        <v>1286</v>
      </c>
      <c r="C1086" s="3">
        <v>135</v>
      </c>
      <c r="D1086" s="3"/>
      <c r="E1086" s="3"/>
      <c r="F1086" s="3"/>
      <c r="G1086" s="3"/>
      <c r="H1086" s="3"/>
      <c r="I1086" s="3"/>
      <c r="J1086" s="4"/>
      <c r="K1086" s="5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  <c r="DN1086" s="11"/>
      <c r="DO1086" s="11"/>
      <c r="DP1086" s="11"/>
      <c r="DQ1086" s="11"/>
      <c r="DR1086" s="11"/>
      <c r="DS1086" s="11"/>
      <c r="DT1086" s="11"/>
      <c r="DU1086" s="11"/>
      <c r="DV1086" s="11"/>
      <c r="DW1086" s="11"/>
      <c r="DX1086" s="11"/>
      <c r="DY1086" s="11"/>
      <c r="DZ1086" s="11"/>
      <c r="EA1086" s="11"/>
      <c r="EB1086" s="11"/>
      <c r="EC1086" s="11"/>
      <c r="ED1086" s="11"/>
      <c r="EE1086" s="11"/>
      <c r="EF1086" s="11"/>
      <c r="EG1086" s="11"/>
      <c r="EH1086" s="11"/>
      <c r="EI1086" s="11"/>
      <c r="EJ1086" s="11"/>
      <c r="EK1086" s="11"/>
      <c r="EL1086" s="11"/>
      <c r="EM1086" s="11"/>
      <c r="EN1086" s="11"/>
      <c r="EO1086" s="11"/>
      <c r="EP1086" s="11"/>
      <c r="EQ1086" s="11"/>
      <c r="ER1086" s="11"/>
      <c r="ES1086" s="11"/>
      <c r="ET1086" s="11"/>
      <c r="EU1086" s="11"/>
      <c r="EV1086" s="11"/>
      <c r="EW1086" s="11"/>
      <c r="EX1086" s="11"/>
      <c r="EY1086" s="11"/>
      <c r="EZ1086" s="11"/>
      <c r="FA1086" s="11"/>
      <c r="FB1086" s="11"/>
      <c r="FC1086" s="11"/>
      <c r="FD1086" s="11"/>
      <c r="FE1086" s="11"/>
      <c r="FF1086" s="11"/>
      <c r="FG1086" s="11"/>
      <c r="FH1086" s="11"/>
      <c r="FI1086" s="11"/>
      <c r="FJ1086" s="11"/>
      <c r="FK1086" s="11"/>
      <c r="FL1086" s="11"/>
      <c r="FM1086" s="11"/>
      <c r="FN1086" s="11"/>
      <c r="FO1086" s="11"/>
      <c r="FP1086" s="11"/>
      <c r="FQ1086" s="11"/>
      <c r="FR1086" s="11"/>
      <c r="FS1086" s="11"/>
      <c r="FT1086" s="11"/>
      <c r="FU1086" s="11"/>
      <c r="FV1086" s="11"/>
      <c r="FW1086" s="11"/>
      <c r="FX1086" s="11"/>
      <c r="FY1086" s="11"/>
      <c r="FZ1086" s="11"/>
      <c r="GA1086" s="11"/>
      <c r="GB1086" s="11"/>
      <c r="GC1086" s="11"/>
      <c r="GD1086" s="11"/>
      <c r="GE1086" s="11"/>
      <c r="GF1086" s="11"/>
      <c r="GG1086" s="11"/>
      <c r="GH1086" s="11"/>
      <c r="GI1086" s="11"/>
      <c r="GJ1086" s="11"/>
      <c r="GK1086" s="11"/>
      <c r="GL1086" s="11"/>
      <c r="GM1086" s="11"/>
      <c r="GN1086" s="11"/>
      <c r="GO1086" s="11"/>
      <c r="GP1086" s="11"/>
      <c r="GQ1086" s="11"/>
      <c r="GR1086" s="11"/>
      <c r="GS1086" s="11"/>
      <c r="GT1086" s="11"/>
      <c r="GU1086" s="11"/>
      <c r="GV1086" s="11"/>
      <c r="GW1086" s="11"/>
      <c r="GX1086" s="11"/>
      <c r="GY1086" s="11"/>
      <c r="GZ1086" s="11"/>
      <c r="HA1086" s="11"/>
      <c r="HB1086" s="11"/>
      <c r="HC1086" s="11"/>
      <c r="HD1086" s="11"/>
      <c r="HE1086" s="11"/>
      <c r="HF1086" s="11"/>
      <c r="HG1086" s="11"/>
      <c r="HH1086" s="11"/>
      <c r="HI1086" s="11"/>
      <c r="HJ1086" s="11"/>
      <c r="HK1086" s="11"/>
      <c r="HL1086" s="11"/>
      <c r="HM1086" s="11"/>
      <c r="HN1086" s="11"/>
      <c r="HO1086" s="11"/>
      <c r="HP1086" s="11"/>
      <c r="HQ1086" s="11"/>
      <c r="HR1086" s="11"/>
      <c r="HS1086" s="11"/>
      <c r="HT1086" s="11"/>
      <c r="HU1086" s="11"/>
      <c r="HV1086" s="11"/>
      <c r="HW1086" s="11"/>
      <c r="HX1086" s="11"/>
      <c r="HY1086" s="11"/>
      <c r="HZ1086" s="11"/>
      <c r="IA1086" s="11"/>
      <c r="IB1086" s="11"/>
      <c r="IC1086" s="11"/>
      <c r="ID1086" s="11"/>
      <c r="IE1086" s="11"/>
      <c r="IF1086" s="11"/>
      <c r="IG1086" s="11"/>
      <c r="IH1086" s="11"/>
      <c r="II1086" s="11"/>
      <c r="IJ1086" s="11"/>
      <c r="IK1086" s="11"/>
    </row>
    <row r="1087" spans="1:245" ht="15" customHeight="1">
      <c r="A1087" s="6">
        <v>28</v>
      </c>
      <c r="B1087" s="8" t="s">
        <v>446</v>
      </c>
      <c r="C1087" s="3"/>
      <c r="D1087" s="3">
        <v>17243</v>
      </c>
      <c r="E1087" s="3"/>
      <c r="F1087" s="3">
        <v>108</v>
      </c>
      <c r="G1087" s="3">
        <v>33</v>
      </c>
      <c r="H1087" s="3">
        <v>1962</v>
      </c>
      <c r="I1087" s="3" t="s">
        <v>554</v>
      </c>
      <c r="J1087" s="4">
        <v>2010</v>
      </c>
      <c r="K1087" s="5" t="s">
        <v>614</v>
      </c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  <c r="DI1087" s="11"/>
      <c r="DJ1087" s="11"/>
      <c r="DK1087" s="11"/>
      <c r="DL1087" s="11"/>
      <c r="DM1087" s="11"/>
      <c r="DN1087" s="11"/>
      <c r="DO1087" s="11"/>
      <c r="DP1087" s="11"/>
      <c r="DQ1087" s="11"/>
      <c r="DR1087" s="11"/>
      <c r="DS1087" s="11"/>
      <c r="DT1087" s="11"/>
      <c r="DU1087" s="11"/>
      <c r="DV1087" s="11"/>
      <c r="DW1087" s="11"/>
      <c r="DX1087" s="11"/>
      <c r="DY1087" s="11"/>
      <c r="DZ1087" s="11"/>
      <c r="EA1087" s="11"/>
      <c r="EB1087" s="11"/>
      <c r="EC1087" s="11"/>
      <c r="ED1087" s="11"/>
      <c r="EE1087" s="11"/>
      <c r="EF1087" s="11"/>
      <c r="EG1087" s="11"/>
      <c r="EH1087" s="11"/>
      <c r="EI1087" s="11"/>
      <c r="EJ1087" s="11"/>
      <c r="EK1087" s="11"/>
      <c r="EL1087" s="11"/>
      <c r="EM1087" s="11"/>
      <c r="EN1087" s="11"/>
      <c r="EO1087" s="11"/>
      <c r="EP1087" s="11"/>
      <c r="EQ1087" s="11"/>
      <c r="ER1087" s="11"/>
      <c r="ES1087" s="11"/>
      <c r="ET1087" s="11"/>
      <c r="EU1087" s="11"/>
      <c r="EV1087" s="11"/>
      <c r="EW1087" s="11"/>
      <c r="EX1087" s="11"/>
      <c r="EY1087" s="11"/>
      <c r="EZ1087" s="11"/>
      <c r="FA1087" s="11"/>
      <c r="FB1087" s="11"/>
      <c r="FC1087" s="11"/>
      <c r="FD1087" s="11"/>
      <c r="FE1087" s="11"/>
      <c r="FF1087" s="11"/>
      <c r="FG1087" s="11"/>
      <c r="FH1087" s="11"/>
      <c r="FI1087" s="11"/>
      <c r="FJ1087" s="11"/>
      <c r="FK1087" s="11"/>
      <c r="FL1087" s="11"/>
      <c r="FM1087" s="11"/>
      <c r="FN1087" s="11"/>
      <c r="FO1087" s="11"/>
      <c r="FP1087" s="11"/>
      <c r="FQ1087" s="11"/>
      <c r="FR1087" s="11"/>
      <c r="FS1087" s="11"/>
      <c r="FT1087" s="11"/>
      <c r="FU1087" s="11"/>
      <c r="FV1087" s="11"/>
      <c r="FW1087" s="11"/>
      <c r="FX1087" s="11"/>
      <c r="FY1087" s="11"/>
      <c r="FZ1087" s="11"/>
      <c r="GA1087" s="11"/>
      <c r="GB1087" s="11"/>
      <c r="GC1087" s="11"/>
      <c r="GD1087" s="11"/>
      <c r="GE1087" s="11"/>
      <c r="GF1087" s="11"/>
      <c r="GG1087" s="11"/>
      <c r="GH1087" s="11"/>
      <c r="GI1087" s="11"/>
      <c r="GJ1087" s="11"/>
      <c r="GK1087" s="11"/>
      <c r="GL1087" s="11"/>
      <c r="GM1087" s="11"/>
      <c r="GN1087" s="11"/>
      <c r="GO1087" s="11"/>
      <c r="GP1087" s="11"/>
      <c r="GQ1087" s="11"/>
      <c r="GR1087" s="11"/>
      <c r="GS1087" s="11"/>
      <c r="GT1087" s="11"/>
      <c r="GU1087" s="11"/>
      <c r="GV1087" s="11"/>
      <c r="GW1087" s="11"/>
      <c r="GX1087" s="11"/>
      <c r="GY1087" s="11"/>
      <c r="GZ1087" s="11"/>
      <c r="HA1087" s="11"/>
      <c r="HB1087" s="11"/>
      <c r="HC1087" s="11"/>
      <c r="HD1087" s="11"/>
      <c r="HE1087" s="11"/>
      <c r="HF1087" s="11"/>
      <c r="HG1087" s="11"/>
      <c r="HH1087" s="11"/>
      <c r="HI1087" s="11"/>
      <c r="HJ1087" s="11"/>
      <c r="HK1087" s="11"/>
      <c r="HL1087" s="11"/>
      <c r="HM1087" s="11"/>
      <c r="HN1087" s="11"/>
      <c r="HO1087" s="11"/>
      <c r="HP1087" s="11"/>
      <c r="HQ1087" s="11"/>
      <c r="HR1087" s="11"/>
      <c r="HS1087" s="11"/>
      <c r="HT1087" s="11"/>
      <c r="HU1087" s="11"/>
      <c r="HV1087" s="11"/>
      <c r="HW1087" s="11"/>
      <c r="HX1087" s="11"/>
      <c r="HY1087" s="11"/>
      <c r="HZ1087" s="11"/>
      <c r="IA1087" s="11"/>
      <c r="IB1087" s="11"/>
      <c r="IC1087" s="11"/>
      <c r="ID1087" s="11"/>
      <c r="IE1087" s="11"/>
      <c r="IF1087" s="11"/>
      <c r="IG1087" s="11"/>
      <c r="IH1087" s="11"/>
      <c r="II1087" s="11"/>
      <c r="IJ1087" s="11"/>
      <c r="IK1087" s="11"/>
    </row>
    <row r="1088" spans="1:245" ht="15" customHeight="1">
      <c r="A1088" s="6"/>
      <c r="B1088" s="8" t="s">
        <v>1236</v>
      </c>
      <c r="C1088" s="3">
        <v>480</v>
      </c>
      <c r="D1088" s="3"/>
      <c r="E1088" s="3"/>
      <c r="F1088" s="3"/>
      <c r="G1088" s="3"/>
      <c r="H1088" s="3"/>
      <c r="I1088" s="3"/>
      <c r="J1088" s="4"/>
      <c r="K1088" s="5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  <c r="DI1088" s="11"/>
      <c r="DJ1088" s="11"/>
      <c r="DK1088" s="11"/>
      <c r="DL1088" s="11"/>
      <c r="DM1088" s="11"/>
      <c r="DN1088" s="11"/>
      <c r="DO1088" s="11"/>
      <c r="DP1088" s="11"/>
      <c r="DQ1088" s="11"/>
      <c r="DR1088" s="11"/>
      <c r="DS1088" s="11"/>
      <c r="DT1088" s="11"/>
      <c r="DU1088" s="11"/>
      <c r="DV1088" s="11"/>
      <c r="DW1088" s="11"/>
      <c r="DX1088" s="11"/>
      <c r="DY1088" s="11"/>
      <c r="DZ1088" s="11"/>
      <c r="EA1088" s="11"/>
      <c r="EB1088" s="11"/>
      <c r="EC1088" s="11"/>
      <c r="ED1088" s="11"/>
      <c r="EE1088" s="11"/>
      <c r="EF1088" s="11"/>
      <c r="EG1088" s="11"/>
      <c r="EH1088" s="11"/>
      <c r="EI1088" s="11"/>
      <c r="EJ1088" s="11"/>
      <c r="EK1088" s="11"/>
      <c r="EL1088" s="11"/>
      <c r="EM1088" s="11"/>
      <c r="EN1088" s="11"/>
      <c r="EO1088" s="11"/>
      <c r="EP1088" s="11"/>
      <c r="EQ1088" s="11"/>
      <c r="ER1088" s="11"/>
      <c r="ES1088" s="11"/>
      <c r="ET1088" s="11"/>
      <c r="EU1088" s="11"/>
      <c r="EV1088" s="11"/>
      <c r="EW1088" s="11"/>
      <c r="EX1088" s="11"/>
      <c r="EY1088" s="11"/>
      <c r="EZ1088" s="11"/>
      <c r="FA1088" s="11"/>
      <c r="FB1088" s="11"/>
      <c r="FC1088" s="11"/>
      <c r="FD1088" s="11"/>
      <c r="FE1088" s="11"/>
      <c r="FF1088" s="11"/>
      <c r="FG1088" s="11"/>
      <c r="FH1088" s="11"/>
      <c r="FI1088" s="11"/>
      <c r="FJ1088" s="11"/>
      <c r="FK1088" s="11"/>
      <c r="FL1088" s="11"/>
      <c r="FM1088" s="11"/>
      <c r="FN1088" s="11"/>
      <c r="FO1088" s="11"/>
      <c r="FP1088" s="11"/>
      <c r="FQ1088" s="11"/>
      <c r="FR1088" s="11"/>
      <c r="FS1088" s="11"/>
      <c r="FT1088" s="11"/>
      <c r="FU1088" s="11"/>
      <c r="FV1088" s="11"/>
      <c r="FW1088" s="11"/>
      <c r="FX1088" s="11"/>
      <c r="FY1088" s="11"/>
      <c r="FZ1088" s="11"/>
      <c r="GA1088" s="11"/>
      <c r="GB1088" s="11"/>
      <c r="GC1088" s="11"/>
      <c r="GD1088" s="11"/>
      <c r="GE1088" s="11"/>
      <c r="GF1088" s="11"/>
      <c r="GG1088" s="11"/>
      <c r="GH1088" s="11"/>
      <c r="GI1088" s="11"/>
      <c r="GJ1088" s="11"/>
      <c r="GK1088" s="11"/>
      <c r="GL1088" s="11"/>
      <c r="GM1088" s="11"/>
      <c r="GN1088" s="11"/>
      <c r="GO1088" s="11"/>
      <c r="GP1088" s="11"/>
      <c r="GQ1088" s="11"/>
      <c r="GR1088" s="11"/>
      <c r="GS1088" s="11"/>
      <c r="GT1088" s="11"/>
      <c r="GU1088" s="11"/>
      <c r="GV1088" s="11"/>
      <c r="GW1088" s="11"/>
      <c r="GX1088" s="11"/>
      <c r="GY1088" s="11"/>
      <c r="GZ1088" s="11"/>
      <c r="HA1088" s="11"/>
      <c r="HB1088" s="11"/>
      <c r="HC1088" s="11"/>
      <c r="HD1088" s="11"/>
      <c r="HE1088" s="11"/>
      <c r="HF1088" s="11"/>
      <c r="HG1088" s="11"/>
      <c r="HH1088" s="11"/>
      <c r="HI1088" s="11"/>
      <c r="HJ1088" s="11"/>
      <c r="HK1088" s="11"/>
      <c r="HL1088" s="11"/>
      <c r="HM1088" s="11"/>
      <c r="HN1088" s="11"/>
      <c r="HO1088" s="11"/>
      <c r="HP1088" s="11"/>
      <c r="HQ1088" s="11"/>
      <c r="HR1088" s="11"/>
      <c r="HS1088" s="11"/>
      <c r="HT1088" s="11"/>
      <c r="HU1088" s="11"/>
      <c r="HV1088" s="11"/>
      <c r="HW1088" s="11"/>
      <c r="HX1088" s="11"/>
      <c r="HY1088" s="11"/>
      <c r="HZ1088" s="11"/>
      <c r="IA1088" s="11"/>
      <c r="IB1088" s="11"/>
      <c r="IC1088" s="11"/>
      <c r="ID1088" s="11"/>
      <c r="IE1088" s="11"/>
      <c r="IF1088" s="11"/>
      <c r="IG1088" s="11"/>
      <c r="IH1088" s="11"/>
      <c r="II1088" s="11"/>
      <c r="IJ1088" s="11"/>
      <c r="IK1088" s="11"/>
    </row>
    <row r="1089" spans="1:245" ht="15" customHeight="1">
      <c r="A1089" s="6">
        <v>29</v>
      </c>
      <c r="B1089" s="12" t="s">
        <v>447</v>
      </c>
      <c r="C1089" s="3"/>
      <c r="D1089" s="3">
        <v>17243</v>
      </c>
      <c r="E1089" s="3"/>
      <c r="F1089" s="3">
        <v>2</v>
      </c>
      <c r="G1089" s="3">
        <v>1</v>
      </c>
      <c r="H1089" s="3">
        <v>1962</v>
      </c>
      <c r="I1089" s="3" t="s">
        <v>554</v>
      </c>
      <c r="J1089" s="4">
        <v>2010</v>
      </c>
      <c r="K1089" s="5" t="s">
        <v>614</v>
      </c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  <c r="DI1089" s="11"/>
      <c r="DJ1089" s="11"/>
      <c r="DK1089" s="11"/>
      <c r="DL1089" s="11"/>
      <c r="DM1089" s="11"/>
      <c r="DN1089" s="11"/>
      <c r="DO1089" s="11"/>
      <c r="DP1089" s="11"/>
      <c r="DQ1089" s="11"/>
      <c r="DR1089" s="11"/>
      <c r="DS1089" s="11"/>
      <c r="DT1089" s="11"/>
      <c r="DU1089" s="11"/>
      <c r="DV1089" s="11"/>
      <c r="DW1089" s="11"/>
      <c r="DX1089" s="11"/>
      <c r="DY1089" s="11"/>
      <c r="DZ1089" s="11"/>
      <c r="EA1089" s="11"/>
      <c r="EB1089" s="11"/>
      <c r="EC1089" s="11"/>
      <c r="ED1089" s="11"/>
      <c r="EE1089" s="11"/>
      <c r="EF1089" s="11"/>
      <c r="EG1089" s="11"/>
      <c r="EH1089" s="11"/>
      <c r="EI1089" s="11"/>
      <c r="EJ1089" s="11"/>
      <c r="EK1089" s="11"/>
      <c r="EL1089" s="11"/>
      <c r="EM1089" s="11"/>
      <c r="EN1089" s="11"/>
      <c r="EO1089" s="11"/>
      <c r="EP1089" s="11"/>
      <c r="EQ1089" s="11"/>
      <c r="ER1089" s="11"/>
      <c r="ES1089" s="11"/>
      <c r="ET1089" s="11"/>
      <c r="EU1089" s="11"/>
      <c r="EV1089" s="11"/>
      <c r="EW1089" s="11"/>
      <c r="EX1089" s="11"/>
      <c r="EY1089" s="11"/>
      <c r="EZ1089" s="11"/>
      <c r="FA1089" s="11"/>
      <c r="FB1089" s="11"/>
      <c r="FC1089" s="11"/>
      <c r="FD1089" s="11"/>
      <c r="FE1089" s="11"/>
      <c r="FF1089" s="11"/>
      <c r="FG1089" s="11"/>
      <c r="FH1089" s="11"/>
      <c r="FI1089" s="11"/>
      <c r="FJ1089" s="11"/>
      <c r="FK1089" s="11"/>
      <c r="FL1089" s="11"/>
      <c r="FM1089" s="11"/>
      <c r="FN1089" s="11"/>
      <c r="FO1089" s="11"/>
      <c r="FP1089" s="11"/>
      <c r="FQ1089" s="11"/>
      <c r="FR1089" s="11"/>
      <c r="FS1089" s="11"/>
      <c r="FT1089" s="11"/>
      <c r="FU1089" s="11"/>
      <c r="FV1089" s="11"/>
      <c r="FW1089" s="11"/>
      <c r="FX1089" s="11"/>
      <c r="FY1089" s="11"/>
      <c r="FZ1089" s="11"/>
      <c r="GA1089" s="11"/>
      <c r="GB1089" s="11"/>
      <c r="GC1089" s="11"/>
      <c r="GD1089" s="11"/>
      <c r="GE1089" s="11"/>
      <c r="GF1089" s="11"/>
      <c r="GG1089" s="11"/>
      <c r="GH1089" s="11"/>
      <c r="GI1089" s="11"/>
      <c r="GJ1089" s="11"/>
      <c r="GK1089" s="11"/>
      <c r="GL1089" s="11"/>
      <c r="GM1089" s="11"/>
      <c r="GN1089" s="11"/>
      <c r="GO1089" s="11"/>
      <c r="GP1089" s="11"/>
      <c r="GQ1089" s="11"/>
      <c r="GR1089" s="11"/>
      <c r="GS1089" s="11"/>
      <c r="GT1089" s="11"/>
      <c r="GU1089" s="11"/>
      <c r="GV1089" s="11"/>
      <c r="GW1089" s="11"/>
      <c r="GX1089" s="11"/>
      <c r="GY1089" s="11"/>
      <c r="GZ1089" s="11"/>
      <c r="HA1089" s="11"/>
      <c r="HB1089" s="11"/>
      <c r="HC1089" s="11"/>
      <c r="HD1089" s="11"/>
      <c r="HE1089" s="11"/>
      <c r="HF1089" s="11"/>
      <c r="HG1089" s="11"/>
      <c r="HH1089" s="11"/>
      <c r="HI1089" s="11"/>
      <c r="HJ1089" s="11"/>
      <c r="HK1089" s="11"/>
      <c r="HL1089" s="11"/>
      <c r="HM1089" s="11"/>
      <c r="HN1089" s="11"/>
      <c r="HO1089" s="11"/>
      <c r="HP1089" s="11"/>
      <c r="HQ1089" s="11"/>
      <c r="HR1089" s="11"/>
      <c r="HS1089" s="11"/>
      <c r="HT1089" s="11"/>
      <c r="HU1089" s="11"/>
      <c r="HV1089" s="11"/>
      <c r="HW1089" s="11"/>
      <c r="HX1089" s="11"/>
      <c r="HY1089" s="11"/>
      <c r="HZ1089" s="11"/>
      <c r="IA1089" s="11"/>
      <c r="IB1089" s="11"/>
      <c r="IC1089" s="11"/>
      <c r="ID1089" s="11"/>
      <c r="IE1089" s="11"/>
      <c r="IF1089" s="11"/>
      <c r="IG1089" s="11"/>
      <c r="IH1089" s="11"/>
      <c r="II1089" s="11"/>
      <c r="IJ1089" s="11"/>
      <c r="IK1089" s="11"/>
    </row>
    <row r="1090" spans="1:245" ht="15" customHeight="1">
      <c r="A1090" s="6"/>
      <c r="B1090" s="8" t="s">
        <v>1236</v>
      </c>
      <c r="C1090" s="3">
        <v>10</v>
      </c>
      <c r="D1090" s="3"/>
      <c r="E1090" s="3"/>
      <c r="F1090" s="3"/>
      <c r="G1090" s="3"/>
      <c r="H1090" s="3"/>
      <c r="I1090" s="3"/>
      <c r="J1090" s="4"/>
      <c r="K1090" s="5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  <c r="DN1090" s="11"/>
      <c r="DO1090" s="11"/>
      <c r="DP1090" s="11"/>
      <c r="DQ1090" s="11"/>
      <c r="DR1090" s="11"/>
      <c r="DS1090" s="11"/>
      <c r="DT1090" s="11"/>
      <c r="DU1090" s="11"/>
      <c r="DV1090" s="11"/>
      <c r="DW1090" s="11"/>
      <c r="DX1090" s="11"/>
      <c r="DY1090" s="11"/>
      <c r="DZ1090" s="11"/>
      <c r="EA1090" s="11"/>
      <c r="EB1090" s="11"/>
      <c r="EC1090" s="11"/>
      <c r="ED1090" s="11"/>
      <c r="EE1090" s="11"/>
      <c r="EF1090" s="11"/>
      <c r="EG1090" s="11"/>
      <c r="EH1090" s="11"/>
      <c r="EI1090" s="11"/>
      <c r="EJ1090" s="11"/>
      <c r="EK1090" s="11"/>
      <c r="EL1090" s="11"/>
      <c r="EM1090" s="11"/>
      <c r="EN1090" s="11"/>
      <c r="EO1090" s="11"/>
      <c r="EP1090" s="11"/>
      <c r="EQ1090" s="11"/>
      <c r="ER1090" s="11"/>
      <c r="ES1090" s="11"/>
      <c r="ET1090" s="11"/>
      <c r="EU1090" s="11"/>
      <c r="EV1090" s="11"/>
      <c r="EW1090" s="11"/>
      <c r="EX1090" s="11"/>
      <c r="EY1090" s="11"/>
      <c r="EZ1090" s="11"/>
      <c r="FA1090" s="11"/>
      <c r="FB1090" s="11"/>
      <c r="FC1090" s="11"/>
      <c r="FD1090" s="11"/>
      <c r="FE1090" s="11"/>
      <c r="FF1090" s="11"/>
      <c r="FG1090" s="11"/>
      <c r="FH1090" s="11"/>
      <c r="FI1090" s="11"/>
      <c r="FJ1090" s="11"/>
      <c r="FK1090" s="11"/>
      <c r="FL1090" s="11"/>
      <c r="FM1090" s="11"/>
      <c r="FN1090" s="11"/>
      <c r="FO1090" s="11"/>
      <c r="FP1090" s="11"/>
      <c r="FQ1090" s="11"/>
      <c r="FR1090" s="11"/>
      <c r="FS1090" s="11"/>
      <c r="FT1090" s="11"/>
      <c r="FU1090" s="11"/>
      <c r="FV1090" s="11"/>
      <c r="FW1090" s="11"/>
      <c r="FX1090" s="11"/>
      <c r="FY1090" s="11"/>
      <c r="FZ1090" s="11"/>
      <c r="GA1090" s="11"/>
      <c r="GB1090" s="11"/>
      <c r="GC1090" s="11"/>
      <c r="GD1090" s="11"/>
      <c r="GE1090" s="11"/>
      <c r="GF1090" s="11"/>
      <c r="GG1090" s="11"/>
      <c r="GH1090" s="11"/>
      <c r="GI1090" s="11"/>
      <c r="GJ1090" s="11"/>
      <c r="GK1090" s="11"/>
      <c r="GL1090" s="11"/>
      <c r="GM1090" s="11"/>
      <c r="GN1090" s="11"/>
      <c r="GO1090" s="11"/>
      <c r="GP1090" s="11"/>
      <c r="GQ1090" s="11"/>
      <c r="GR1090" s="11"/>
      <c r="GS1090" s="11"/>
      <c r="GT1090" s="11"/>
      <c r="GU1090" s="11"/>
      <c r="GV1090" s="11"/>
      <c r="GW1090" s="11"/>
      <c r="GX1090" s="11"/>
      <c r="GY1090" s="11"/>
      <c r="GZ1090" s="11"/>
      <c r="HA1090" s="11"/>
      <c r="HB1090" s="11"/>
      <c r="HC1090" s="11"/>
      <c r="HD1090" s="11"/>
      <c r="HE1090" s="11"/>
      <c r="HF1090" s="11"/>
      <c r="HG1090" s="11"/>
      <c r="HH1090" s="11"/>
      <c r="HI1090" s="11"/>
      <c r="HJ1090" s="11"/>
      <c r="HK1090" s="11"/>
      <c r="HL1090" s="11"/>
      <c r="HM1090" s="11"/>
      <c r="HN1090" s="11"/>
      <c r="HO1090" s="11"/>
      <c r="HP1090" s="11"/>
      <c r="HQ1090" s="11"/>
      <c r="HR1090" s="11"/>
      <c r="HS1090" s="11"/>
      <c r="HT1090" s="11"/>
      <c r="HU1090" s="11"/>
      <c r="HV1090" s="11"/>
      <c r="HW1090" s="11"/>
      <c r="HX1090" s="11"/>
      <c r="HY1090" s="11"/>
      <c r="HZ1090" s="11"/>
      <c r="IA1090" s="11"/>
      <c r="IB1090" s="11"/>
      <c r="IC1090" s="11"/>
      <c r="ID1090" s="11"/>
      <c r="IE1090" s="11"/>
      <c r="IF1090" s="11"/>
      <c r="IG1090" s="11"/>
      <c r="IH1090" s="11"/>
      <c r="II1090" s="11"/>
      <c r="IJ1090" s="11"/>
      <c r="IK1090" s="11"/>
    </row>
    <row r="1091" spans="1:245" ht="15" customHeight="1" hidden="1">
      <c r="A1091" s="6">
        <v>30</v>
      </c>
      <c r="B1091" s="12" t="s">
        <v>414</v>
      </c>
      <c r="C1091" s="3"/>
      <c r="D1091" s="15">
        <v>30200</v>
      </c>
      <c r="E1091" s="3"/>
      <c r="F1091" s="3">
        <v>56</v>
      </c>
      <c r="G1091" s="3">
        <v>18</v>
      </c>
      <c r="H1091" s="3">
        <v>1992</v>
      </c>
      <c r="I1091" s="3" t="s">
        <v>554</v>
      </c>
      <c r="J1091" s="4">
        <v>2016</v>
      </c>
      <c r="K1091" s="5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  <c r="DN1091" s="11"/>
      <c r="DO1091" s="11"/>
      <c r="DP1091" s="11"/>
      <c r="DQ1091" s="11"/>
      <c r="DR1091" s="11"/>
      <c r="DS1091" s="11"/>
      <c r="DT1091" s="11"/>
      <c r="DU1091" s="11"/>
      <c r="DV1091" s="11"/>
      <c r="DW1091" s="11"/>
      <c r="DX1091" s="11"/>
      <c r="DY1091" s="11"/>
      <c r="DZ1091" s="11"/>
      <c r="EA1091" s="11"/>
      <c r="EB1091" s="11"/>
      <c r="EC1091" s="11"/>
      <c r="ED1091" s="11"/>
      <c r="EE1091" s="11"/>
      <c r="EF1091" s="11"/>
      <c r="EG1091" s="11"/>
      <c r="EH1091" s="11"/>
      <c r="EI1091" s="11"/>
      <c r="EJ1091" s="11"/>
      <c r="EK1091" s="11"/>
      <c r="EL1091" s="11"/>
      <c r="EM1091" s="11"/>
      <c r="EN1091" s="11"/>
      <c r="EO1091" s="11"/>
      <c r="EP1091" s="11"/>
      <c r="EQ1091" s="11"/>
      <c r="ER1091" s="11"/>
      <c r="ES1091" s="11"/>
      <c r="ET1091" s="11"/>
      <c r="EU1091" s="11"/>
      <c r="EV1091" s="11"/>
      <c r="EW1091" s="11"/>
      <c r="EX1091" s="11"/>
      <c r="EY1091" s="11"/>
      <c r="EZ1091" s="11"/>
      <c r="FA1091" s="11"/>
      <c r="FB1091" s="11"/>
      <c r="FC1091" s="11"/>
      <c r="FD1091" s="11"/>
      <c r="FE1091" s="11"/>
      <c r="FF1091" s="11"/>
      <c r="FG1091" s="11"/>
      <c r="FH1091" s="11"/>
      <c r="FI1091" s="11"/>
      <c r="FJ1091" s="11"/>
      <c r="FK1091" s="11"/>
      <c r="FL1091" s="11"/>
      <c r="FM1091" s="11"/>
      <c r="FN1091" s="11"/>
      <c r="FO1091" s="11"/>
      <c r="FP1091" s="11"/>
      <c r="FQ1091" s="11"/>
      <c r="FR1091" s="11"/>
      <c r="FS1091" s="11"/>
      <c r="FT1091" s="11"/>
      <c r="FU1091" s="11"/>
      <c r="FV1091" s="11"/>
      <c r="FW1091" s="11"/>
      <c r="FX1091" s="11"/>
      <c r="FY1091" s="11"/>
      <c r="FZ1091" s="11"/>
      <c r="GA1091" s="11"/>
      <c r="GB1091" s="11"/>
      <c r="GC1091" s="11"/>
      <c r="GD1091" s="11"/>
      <c r="GE1091" s="11"/>
      <c r="GF1091" s="11"/>
      <c r="GG1091" s="11"/>
      <c r="GH1091" s="11"/>
      <c r="GI1091" s="11"/>
      <c r="GJ1091" s="11"/>
      <c r="GK1091" s="11"/>
      <c r="GL1091" s="11"/>
      <c r="GM1091" s="11"/>
      <c r="GN1091" s="11"/>
      <c r="GO1091" s="11"/>
      <c r="GP1091" s="11"/>
      <c r="GQ1091" s="11"/>
      <c r="GR1091" s="11"/>
      <c r="GS1091" s="11"/>
      <c r="GT1091" s="11"/>
      <c r="GU1091" s="11"/>
      <c r="GV1091" s="11"/>
      <c r="GW1091" s="11"/>
      <c r="GX1091" s="11"/>
      <c r="GY1091" s="11"/>
      <c r="GZ1091" s="11"/>
      <c r="HA1091" s="11"/>
      <c r="HB1091" s="11"/>
      <c r="HC1091" s="11"/>
      <c r="HD1091" s="11"/>
      <c r="HE1091" s="11"/>
      <c r="HF1091" s="11"/>
      <c r="HG1091" s="11"/>
      <c r="HH1091" s="11"/>
      <c r="HI1091" s="11"/>
      <c r="HJ1091" s="11"/>
      <c r="HK1091" s="11"/>
      <c r="HL1091" s="11"/>
      <c r="HM1091" s="11"/>
      <c r="HN1091" s="11"/>
      <c r="HO1091" s="11"/>
      <c r="HP1091" s="11"/>
      <c r="HQ1091" s="11"/>
      <c r="HR1091" s="11"/>
      <c r="HS1091" s="11"/>
      <c r="HT1091" s="11"/>
      <c r="HU1091" s="11"/>
      <c r="HV1091" s="11"/>
      <c r="HW1091" s="11"/>
      <c r="HX1091" s="11"/>
      <c r="HY1091" s="11"/>
      <c r="HZ1091" s="11"/>
      <c r="IA1091" s="11"/>
      <c r="IB1091" s="11"/>
      <c r="IC1091" s="11"/>
      <c r="ID1091" s="11"/>
      <c r="IE1091" s="11"/>
      <c r="IF1091" s="11"/>
      <c r="IG1091" s="11"/>
      <c r="IH1091" s="11"/>
      <c r="II1091" s="11"/>
      <c r="IJ1091" s="11"/>
      <c r="IK1091" s="11"/>
    </row>
    <row r="1092" spans="1:245" ht="15" customHeight="1" hidden="1">
      <c r="A1092" s="6"/>
      <c r="B1092" s="12" t="s">
        <v>1266</v>
      </c>
      <c r="C1092" s="3">
        <v>155</v>
      </c>
      <c r="D1092" s="15"/>
      <c r="E1092" s="3"/>
      <c r="F1092" s="3"/>
      <c r="G1092" s="3"/>
      <c r="H1092" s="3"/>
      <c r="I1092" s="3"/>
      <c r="J1092" s="4"/>
      <c r="K1092" s="5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  <c r="HA1092" s="11"/>
      <c r="HB1092" s="11"/>
      <c r="HC1092" s="11"/>
      <c r="HD1092" s="11"/>
      <c r="HE1092" s="11"/>
      <c r="HF1092" s="11"/>
      <c r="HG1092" s="11"/>
      <c r="HH1092" s="11"/>
      <c r="HI1092" s="11"/>
      <c r="HJ1092" s="11"/>
      <c r="HK1092" s="11"/>
      <c r="HL1092" s="11"/>
      <c r="HM1092" s="11"/>
      <c r="HN1092" s="11"/>
      <c r="HO1092" s="11"/>
      <c r="HP1092" s="11"/>
      <c r="HQ1092" s="11"/>
      <c r="HR1092" s="11"/>
      <c r="HS1092" s="11"/>
      <c r="HT1092" s="11"/>
      <c r="HU1092" s="11"/>
      <c r="HV1092" s="11"/>
      <c r="HW1092" s="11"/>
      <c r="HX1092" s="11"/>
      <c r="HY1092" s="11"/>
      <c r="HZ1092" s="11"/>
      <c r="IA1092" s="11"/>
      <c r="IB1092" s="11"/>
      <c r="IC1092" s="11"/>
      <c r="ID1092" s="11"/>
      <c r="IE1092" s="11"/>
      <c r="IF1092" s="11"/>
      <c r="IG1092" s="11"/>
      <c r="IH1092" s="11"/>
      <c r="II1092" s="11"/>
      <c r="IJ1092" s="11"/>
      <c r="IK1092" s="11"/>
    </row>
    <row r="1093" spans="1:245" ht="15" customHeight="1" hidden="1">
      <c r="A1093" s="6">
        <v>31</v>
      </c>
      <c r="B1093" s="12" t="s">
        <v>415</v>
      </c>
      <c r="C1093" s="3"/>
      <c r="D1093" s="15">
        <v>30200</v>
      </c>
      <c r="E1093" s="3"/>
      <c r="F1093" s="3">
        <v>129</v>
      </c>
      <c r="G1093" s="3">
        <v>39</v>
      </c>
      <c r="H1093" s="3">
        <v>1992</v>
      </c>
      <c r="I1093" s="3" t="s">
        <v>554</v>
      </c>
      <c r="J1093" s="4">
        <v>2016</v>
      </c>
      <c r="K1093" s="5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  <c r="GU1093" s="11"/>
      <c r="GV1093" s="11"/>
      <c r="GW1093" s="11"/>
      <c r="GX1093" s="11"/>
      <c r="GY1093" s="11"/>
      <c r="GZ1093" s="11"/>
      <c r="HA1093" s="11"/>
      <c r="HB1093" s="11"/>
      <c r="HC1093" s="11"/>
      <c r="HD1093" s="11"/>
      <c r="HE1093" s="11"/>
      <c r="HF1093" s="11"/>
      <c r="HG1093" s="11"/>
      <c r="HH1093" s="11"/>
      <c r="HI1093" s="11"/>
      <c r="HJ1093" s="11"/>
      <c r="HK1093" s="11"/>
      <c r="HL1093" s="11"/>
      <c r="HM1093" s="11"/>
      <c r="HN1093" s="11"/>
      <c r="HO1093" s="11"/>
      <c r="HP1093" s="11"/>
      <c r="HQ1093" s="11"/>
      <c r="HR1093" s="11"/>
      <c r="HS1093" s="11"/>
      <c r="HT1093" s="11"/>
      <c r="HU1093" s="11"/>
      <c r="HV1093" s="11"/>
      <c r="HW1093" s="11"/>
      <c r="HX1093" s="11"/>
      <c r="HY1093" s="11"/>
      <c r="HZ1093" s="11"/>
      <c r="IA1093" s="11"/>
      <c r="IB1093" s="11"/>
      <c r="IC1093" s="11"/>
      <c r="ID1093" s="11"/>
      <c r="IE1093" s="11"/>
      <c r="IF1093" s="11"/>
      <c r="IG1093" s="11"/>
      <c r="IH1093" s="11"/>
      <c r="II1093" s="11"/>
      <c r="IJ1093" s="11"/>
      <c r="IK1093" s="11"/>
    </row>
    <row r="1094" spans="1:245" ht="15" customHeight="1" hidden="1">
      <c r="A1094" s="6"/>
      <c r="B1094" s="12" t="s">
        <v>1290</v>
      </c>
      <c r="C1094" s="3">
        <v>260</v>
      </c>
      <c r="D1094" s="15"/>
      <c r="E1094" s="3"/>
      <c r="F1094" s="3"/>
      <c r="G1094" s="3"/>
      <c r="H1094" s="3"/>
      <c r="I1094" s="3"/>
      <c r="J1094" s="4"/>
      <c r="K1094" s="5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  <c r="DN1094" s="11"/>
      <c r="DO1094" s="11"/>
      <c r="DP1094" s="11"/>
      <c r="DQ1094" s="11"/>
      <c r="DR1094" s="11"/>
      <c r="DS1094" s="11"/>
      <c r="DT1094" s="11"/>
      <c r="DU1094" s="11"/>
      <c r="DV1094" s="11"/>
      <c r="DW1094" s="11"/>
      <c r="DX1094" s="11"/>
      <c r="DY1094" s="11"/>
      <c r="DZ1094" s="11"/>
      <c r="EA1094" s="11"/>
      <c r="EB1094" s="11"/>
      <c r="EC1094" s="11"/>
      <c r="ED1094" s="11"/>
      <c r="EE1094" s="11"/>
      <c r="EF1094" s="11"/>
      <c r="EG1094" s="11"/>
      <c r="EH1094" s="11"/>
      <c r="EI1094" s="11"/>
      <c r="EJ1094" s="11"/>
      <c r="EK1094" s="11"/>
      <c r="EL1094" s="11"/>
      <c r="EM1094" s="11"/>
      <c r="EN1094" s="11"/>
      <c r="EO1094" s="11"/>
      <c r="EP1094" s="11"/>
      <c r="EQ1094" s="11"/>
      <c r="ER1094" s="11"/>
      <c r="ES1094" s="11"/>
      <c r="ET1094" s="11"/>
      <c r="EU1094" s="11"/>
      <c r="EV1094" s="11"/>
      <c r="EW1094" s="11"/>
      <c r="EX1094" s="11"/>
      <c r="EY1094" s="11"/>
      <c r="EZ1094" s="11"/>
      <c r="FA1094" s="11"/>
      <c r="FB1094" s="11"/>
      <c r="FC1094" s="11"/>
      <c r="FD1094" s="11"/>
      <c r="FE1094" s="11"/>
      <c r="FF1094" s="11"/>
      <c r="FG1094" s="11"/>
      <c r="FH1094" s="11"/>
      <c r="FI1094" s="11"/>
      <c r="FJ1094" s="11"/>
      <c r="FK1094" s="11"/>
      <c r="FL1094" s="11"/>
      <c r="FM1094" s="11"/>
      <c r="FN1094" s="11"/>
      <c r="FO1094" s="11"/>
      <c r="FP1094" s="11"/>
      <c r="FQ1094" s="11"/>
      <c r="FR1094" s="11"/>
      <c r="FS1094" s="11"/>
      <c r="FT1094" s="11"/>
      <c r="FU1094" s="11"/>
      <c r="FV1094" s="11"/>
      <c r="FW1094" s="11"/>
      <c r="FX1094" s="11"/>
      <c r="FY1094" s="11"/>
      <c r="FZ1094" s="11"/>
      <c r="GA1094" s="11"/>
      <c r="GB1094" s="11"/>
      <c r="GC1094" s="11"/>
      <c r="GD1094" s="11"/>
      <c r="GE1094" s="11"/>
      <c r="GF1094" s="11"/>
      <c r="GG1094" s="11"/>
      <c r="GH1094" s="11"/>
      <c r="GI1094" s="11"/>
      <c r="GJ1094" s="11"/>
      <c r="GK1094" s="11"/>
      <c r="GL1094" s="11"/>
      <c r="GM1094" s="11"/>
      <c r="GN1094" s="11"/>
      <c r="GO1094" s="11"/>
      <c r="GP1094" s="11"/>
      <c r="GQ1094" s="11"/>
      <c r="GR1094" s="11"/>
      <c r="GS1094" s="11"/>
      <c r="GT1094" s="11"/>
      <c r="GU1094" s="11"/>
      <c r="GV1094" s="11"/>
      <c r="GW1094" s="11"/>
      <c r="GX1094" s="11"/>
      <c r="GY1094" s="11"/>
      <c r="GZ1094" s="11"/>
      <c r="HA1094" s="11"/>
      <c r="HB1094" s="11"/>
      <c r="HC1094" s="11"/>
      <c r="HD1094" s="11"/>
      <c r="HE1094" s="11"/>
      <c r="HF1094" s="11"/>
      <c r="HG1094" s="11"/>
      <c r="HH1094" s="11"/>
      <c r="HI1094" s="11"/>
      <c r="HJ1094" s="11"/>
      <c r="HK1094" s="11"/>
      <c r="HL1094" s="11"/>
      <c r="HM1094" s="11"/>
      <c r="HN1094" s="11"/>
      <c r="HO1094" s="11"/>
      <c r="HP1094" s="11"/>
      <c r="HQ1094" s="11"/>
      <c r="HR1094" s="11"/>
      <c r="HS1094" s="11"/>
      <c r="HT1094" s="11"/>
      <c r="HU1094" s="11"/>
      <c r="HV1094" s="11"/>
      <c r="HW1094" s="11"/>
      <c r="HX1094" s="11"/>
      <c r="HY1094" s="11"/>
      <c r="HZ1094" s="11"/>
      <c r="IA1094" s="11"/>
      <c r="IB1094" s="11"/>
      <c r="IC1094" s="11"/>
      <c r="ID1094" s="11"/>
      <c r="IE1094" s="11"/>
      <c r="IF1094" s="11"/>
      <c r="IG1094" s="11"/>
      <c r="IH1094" s="11"/>
      <c r="II1094" s="11"/>
      <c r="IJ1094" s="11"/>
      <c r="IK1094" s="11"/>
    </row>
    <row r="1095" spans="1:245" ht="30" customHeight="1" hidden="1">
      <c r="A1095" s="6">
        <v>32</v>
      </c>
      <c r="B1095" s="12" t="s">
        <v>416</v>
      </c>
      <c r="C1095" s="3"/>
      <c r="D1095" s="15">
        <v>30200</v>
      </c>
      <c r="E1095" s="3"/>
      <c r="F1095" s="3">
        <v>13</v>
      </c>
      <c r="G1095" s="3">
        <v>4</v>
      </c>
      <c r="H1095" s="3">
        <v>1992</v>
      </c>
      <c r="I1095" s="3" t="s">
        <v>554</v>
      </c>
      <c r="J1095" s="4">
        <v>2016</v>
      </c>
      <c r="K1095" s="5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  <c r="DN1095" s="11"/>
      <c r="DO1095" s="11"/>
      <c r="DP1095" s="11"/>
      <c r="DQ1095" s="11"/>
      <c r="DR1095" s="11"/>
      <c r="DS1095" s="11"/>
      <c r="DT1095" s="11"/>
      <c r="DU1095" s="11"/>
      <c r="DV1095" s="11"/>
      <c r="DW1095" s="11"/>
      <c r="DX1095" s="11"/>
      <c r="DY1095" s="11"/>
      <c r="DZ1095" s="11"/>
      <c r="EA1095" s="11"/>
      <c r="EB1095" s="11"/>
      <c r="EC1095" s="11"/>
      <c r="ED1095" s="11"/>
      <c r="EE1095" s="11"/>
      <c r="EF1095" s="11"/>
      <c r="EG1095" s="11"/>
      <c r="EH1095" s="11"/>
      <c r="EI1095" s="11"/>
      <c r="EJ1095" s="11"/>
      <c r="EK1095" s="11"/>
      <c r="EL1095" s="11"/>
      <c r="EM1095" s="11"/>
      <c r="EN1095" s="11"/>
      <c r="EO1095" s="11"/>
      <c r="EP1095" s="11"/>
      <c r="EQ1095" s="11"/>
      <c r="ER1095" s="11"/>
      <c r="ES1095" s="11"/>
      <c r="ET1095" s="11"/>
      <c r="EU1095" s="11"/>
      <c r="EV1095" s="11"/>
      <c r="EW1095" s="11"/>
      <c r="EX1095" s="11"/>
      <c r="EY1095" s="11"/>
      <c r="EZ1095" s="11"/>
      <c r="FA1095" s="11"/>
      <c r="FB1095" s="11"/>
      <c r="FC1095" s="11"/>
      <c r="FD1095" s="11"/>
      <c r="FE1095" s="11"/>
      <c r="FF1095" s="11"/>
      <c r="FG1095" s="11"/>
      <c r="FH1095" s="11"/>
      <c r="FI1095" s="11"/>
      <c r="FJ1095" s="11"/>
      <c r="FK1095" s="11"/>
      <c r="FL1095" s="11"/>
      <c r="FM1095" s="11"/>
      <c r="FN1095" s="11"/>
      <c r="FO1095" s="11"/>
      <c r="FP1095" s="11"/>
      <c r="FQ1095" s="11"/>
      <c r="FR1095" s="11"/>
      <c r="FS1095" s="11"/>
      <c r="FT1095" s="11"/>
      <c r="FU1095" s="11"/>
      <c r="FV1095" s="11"/>
      <c r="FW1095" s="11"/>
      <c r="FX1095" s="11"/>
      <c r="FY1095" s="11"/>
      <c r="FZ1095" s="11"/>
      <c r="GA1095" s="11"/>
      <c r="GB1095" s="11"/>
      <c r="GC1095" s="11"/>
      <c r="GD1095" s="11"/>
      <c r="GE1095" s="11"/>
      <c r="GF1095" s="11"/>
      <c r="GG1095" s="11"/>
      <c r="GH1095" s="11"/>
      <c r="GI1095" s="11"/>
      <c r="GJ1095" s="11"/>
      <c r="GK1095" s="11"/>
      <c r="GL1095" s="11"/>
      <c r="GM1095" s="11"/>
      <c r="GN1095" s="11"/>
      <c r="GO1095" s="11"/>
      <c r="GP1095" s="11"/>
      <c r="GQ1095" s="11"/>
      <c r="GR1095" s="11"/>
      <c r="GS1095" s="11"/>
      <c r="GT1095" s="11"/>
      <c r="GU1095" s="11"/>
      <c r="GV1095" s="11"/>
      <c r="GW1095" s="11"/>
      <c r="GX1095" s="11"/>
      <c r="GY1095" s="11"/>
      <c r="GZ1095" s="11"/>
      <c r="HA1095" s="11"/>
      <c r="HB1095" s="11"/>
      <c r="HC1095" s="11"/>
      <c r="HD1095" s="11"/>
      <c r="HE1095" s="11"/>
      <c r="HF1095" s="11"/>
      <c r="HG1095" s="11"/>
      <c r="HH1095" s="11"/>
      <c r="HI1095" s="11"/>
      <c r="HJ1095" s="11"/>
      <c r="HK1095" s="11"/>
      <c r="HL1095" s="11"/>
      <c r="HM1095" s="11"/>
      <c r="HN1095" s="11"/>
      <c r="HO1095" s="11"/>
      <c r="HP1095" s="11"/>
      <c r="HQ1095" s="11"/>
      <c r="HR1095" s="11"/>
      <c r="HS1095" s="11"/>
      <c r="HT1095" s="11"/>
      <c r="HU1095" s="11"/>
      <c r="HV1095" s="11"/>
      <c r="HW1095" s="11"/>
      <c r="HX1095" s="11"/>
      <c r="HY1095" s="11"/>
      <c r="HZ1095" s="11"/>
      <c r="IA1095" s="11"/>
      <c r="IB1095" s="11"/>
      <c r="IC1095" s="11"/>
      <c r="ID1095" s="11"/>
      <c r="IE1095" s="11"/>
      <c r="IF1095" s="11"/>
      <c r="IG1095" s="11"/>
      <c r="IH1095" s="11"/>
      <c r="II1095" s="11"/>
      <c r="IJ1095" s="11"/>
      <c r="IK1095" s="11"/>
    </row>
    <row r="1096" spans="1:245" ht="15" customHeight="1" hidden="1">
      <c r="A1096" s="6"/>
      <c r="B1096" s="12" t="s">
        <v>1266</v>
      </c>
      <c r="C1096" s="3">
        <v>30</v>
      </c>
      <c r="D1096" s="15"/>
      <c r="E1096" s="3"/>
      <c r="F1096" s="3"/>
      <c r="G1096" s="3"/>
      <c r="H1096" s="3"/>
      <c r="I1096" s="3"/>
      <c r="J1096" s="4"/>
      <c r="K1096" s="5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  <c r="DN1096" s="11"/>
      <c r="DO1096" s="11"/>
      <c r="DP1096" s="11"/>
      <c r="DQ1096" s="11"/>
      <c r="DR1096" s="11"/>
      <c r="DS1096" s="11"/>
      <c r="DT1096" s="11"/>
      <c r="DU1096" s="11"/>
      <c r="DV1096" s="11"/>
      <c r="DW1096" s="11"/>
      <c r="DX1096" s="11"/>
      <c r="DY1096" s="11"/>
      <c r="DZ1096" s="11"/>
      <c r="EA1096" s="11"/>
      <c r="EB1096" s="11"/>
      <c r="EC1096" s="11"/>
      <c r="ED1096" s="11"/>
      <c r="EE1096" s="11"/>
      <c r="EF1096" s="11"/>
      <c r="EG1096" s="11"/>
      <c r="EH1096" s="11"/>
      <c r="EI1096" s="11"/>
      <c r="EJ1096" s="11"/>
      <c r="EK1096" s="11"/>
      <c r="EL1096" s="11"/>
      <c r="EM1096" s="11"/>
      <c r="EN1096" s="11"/>
      <c r="EO1096" s="11"/>
      <c r="EP1096" s="11"/>
      <c r="EQ1096" s="11"/>
      <c r="ER1096" s="11"/>
      <c r="ES1096" s="11"/>
      <c r="ET1096" s="11"/>
      <c r="EU1096" s="11"/>
      <c r="EV1096" s="11"/>
      <c r="EW1096" s="11"/>
      <c r="EX1096" s="11"/>
      <c r="EY1096" s="11"/>
      <c r="EZ1096" s="11"/>
      <c r="FA1096" s="11"/>
      <c r="FB1096" s="11"/>
      <c r="FC1096" s="11"/>
      <c r="FD1096" s="11"/>
      <c r="FE1096" s="11"/>
      <c r="FF1096" s="11"/>
      <c r="FG1096" s="11"/>
      <c r="FH1096" s="11"/>
      <c r="FI1096" s="11"/>
      <c r="FJ1096" s="11"/>
      <c r="FK1096" s="11"/>
      <c r="FL1096" s="11"/>
      <c r="FM1096" s="11"/>
      <c r="FN1096" s="11"/>
      <c r="FO1096" s="11"/>
      <c r="FP1096" s="11"/>
      <c r="FQ1096" s="11"/>
      <c r="FR1096" s="11"/>
      <c r="FS1096" s="11"/>
      <c r="FT1096" s="11"/>
      <c r="FU1096" s="11"/>
      <c r="FV1096" s="11"/>
      <c r="FW1096" s="11"/>
      <c r="FX1096" s="11"/>
      <c r="FY1096" s="11"/>
      <c r="FZ1096" s="11"/>
      <c r="GA1096" s="11"/>
      <c r="GB1096" s="11"/>
      <c r="GC1096" s="11"/>
      <c r="GD1096" s="11"/>
      <c r="GE1096" s="11"/>
      <c r="GF1096" s="11"/>
      <c r="GG1096" s="11"/>
      <c r="GH1096" s="11"/>
      <c r="GI1096" s="11"/>
      <c r="GJ1096" s="11"/>
      <c r="GK1096" s="11"/>
      <c r="GL1096" s="11"/>
      <c r="GM1096" s="11"/>
      <c r="GN1096" s="11"/>
      <c r="GO1096" s="11"/>
      <c r="GP1096" s="11"/>
      <c r="GQ1096" s="11"/>
      <c r="GR1096" s="11"/>
      <c r="GS1096" s="11"/>
      <c r="GT1096" s="11"/>
      <c r="GU1096" s="11"/>
      <c r="GV1096" s="11"/>
      <c r="GW1096" s="11"/>
      <c r="GX1096" s="11"/>
      <c r="GY1096" s="11"/>
      <c r="GZ1096" s="11"/>
      <c r="HA1096" s="11"/>
      <c r="HB1096" s="11"/>
      <c r="HC1096" s="11"/>
      <c r="HD1096" s="11"/>
      <c r="HE1096" s="11"/>
      <c r="HF1096" s="11"/>
      <c r="HG1096" s="11"/>
      <c r="HH1096" s="11"/>
      <c r="HI1096" s="11"/>
      <c r="HJ1096" s="11"/>
      <c r="HK1096" s="11"/>
      <c r="HL1096" s="11"/>
      <c r="HM1096" s="11"/>
      <c r="HN1096" s="11"/>
      <c r="HO1096" s="11"/>
      <c r="HP1096" s="11"/>
      <c r="HQ1096" s="11"/>
      <c r="HR1096" s="11"/>
      <c r="HS1096" s="11"/>
      <c r="HT1096" s="11"/>
      <c r="HU1096" s="11"/>
      <c r="HV1096" s="11"/>
      <c r="HW1096" s="11"/>
      <c r="HX1096" s="11"/>
      <c r="HY1096" s="11"/>
      <c r="HZ1096" s="11"/>
      <c r="IA1096" s="11"/>
      <c r="IB1096" s="11"/>
      <c r="IC1096" s="11"/>
      <c r="ID1096" s="11"/>
      <c r="IE1096" s="11"/>
      <c r="IF1096" s="11"/>
      <c r="IG1096" s="11"/>
      <c r="IH1096" s="11"/>
      <c r="II1096" s="11"/>
      <c r="IJ1096" s="11"/>
      <c r="IK1096" s="11"/>
    </row>
    <row r="1097" spans="1:245" ht="15" customHeight="1" hidden="1">
      <c r="A1097" s="6">
        <v>33</v>
      </c>
      <c r="B1097" s="12" t="s">
        <v>417</v>
      </c>
      <c r="C1097" s="3"/>
      <c r="D1097" s="15">
        <v>30200</v>
      </c>
      <c r="E1097" s="3"/>
      <c r="F1097" s="3">
        <v>15</v>
      </c>
      <c r="G1097" s="3">
        <v>5</v>
      </c>
      <c r="H1097" s="3">
        <v>1966</v>
      </c>
      <c r="I1097" s="3" t="s">
        <v>554</v>
      </c>
      <c r="J1097" s="4">
        <v>2014</v>
      </c>
      <c r="K1097" s="5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  <c r="DN1097" s="11"/>
      <c r="DO1097" s="11"/>
      <c r="DP1097" s="11"/>
      <c r="DQ1097" s="11"/>
      <c r="DR1097" s="11"/>
      <c r="DS1097" s="11"/>
      <c r="DT1097" s="11"/>
      <c r="DU1097" s="11"/>
      <c r="DV1097" s="11"/>
      <c r="DW1097" s="11"/>
      <c r="DX1097" s="11"/>
      <c r="DY1097" s="11"/>
      <c r="DZ1097" s="11"/>
      <c r="EA1097" s="11"/>
      <c r="EB1097" s="11"/>
      <c r="EC1097" s="11"/>
      <c r="ED1097" s="11"/>
      <c r="EE1097" s="11"/>
      <c r="EF1097" s="11"/>
      <c r="EG1097" s="11"/>
      <c r="EH1097" s="11"/>
      <c r="EI1097" s="11"/>
      <c r="EJ1097" s="11"/>
      <c r="EK1097" s="11"/>
      <c r="EL1097" s="11"/>
      <c r="EM1097" s="11"/>
      <c r="EN1097" s="11"/>
      <c r="EO1097" s="11"/>
      <c r="EP1097" s="11"/>
      <c r="EQ1097" s="11"/>
      <c r="ER1097" s="11"/>
      <c r="ES1097" s="11"/>
      <c r="ET1097" s="11"/>
      <c r="EU1097" s="11"/>
      <c r="EV1097" s="11"/>
      <c r="EW1097" s="11"/>
      <c r="EX1097" s="11"/>
      <c r="EY1097" s="11"/>
      <c r="EZ1097" s="11"/>
      <c r="FA1097" s="11"/>
      <c r="FB1097" s="11"/>
      <c r="FC1097" s="11"/>
      <c r="FD1097" s="11"/>
      <c r="FE1097" s="11"/>
      <c r="FF1097" s="11"/>
      <c r="FG1097" s="11"/>
      <c r="FH1097" s="11"/>
      <c r="FI1097" s="11"/>
      <c r="FJ1097" s="11"/>
      <c r="FK1097" s="11"/>
      <c r="FL1097" s="11"/>
      <c r="FM1097" s="11"/>
      <c r="FN1097" s="11"/>
      <c r="FO1097" s="11"/>
      <c r="FP1097" s="11"/>
      <c r="FQ1097" s="11"/>
      <c r="FR1097" s="11"/>
      <c r="FS1097" s="11"/>
      <c r="FT1097" s="11"/>
      <c r="FU1097" s="11"/>
      <c r="FV1097" s="11"/>
      <c r="FW1097" s="11"/>
      <c r="FX1097" s="11"/>
      <c r="FY1097" s="11"/>
      <c r="FZ1097" s="11"/>
      <c r="GA1097" s="11"/>
      <c r="GB1097" s="11"/>
      <c r="GC1097" s="11"/>
      <c r="GD1097" s="11"/>
      <c r="GE1097" s="11"/>
      <c r="GF1097" s="11"/>
      <c r="GG1097" s="11"/>
      <c r="GH1097" s="11"/>
      <c r="GI1097" s="11"/>
      <c r="GJ1097" s="11"/>
      <c r="GK1097" s="11"/>
      <c r="GL1097" s="11"/>
      <c r="GM1097" s="11"/>
      <c r="GN1097" s="11"/>
      <c r="GO1097" s="11"/>
      <c r="GP1097" s="11"/>
      <c r="GQ1097" s="11"/>
      <c r="GR1097" s="11"/>
      <c r="GS1097" s="11"/>
      <c r="GT1097" s="11"/>
      <c r="GU1097" s="11"/>
      <c r="GV1097" s="11"/>
      <c r="GW1097" s="11"/>
      <c r="GX1097" s="11"/>
      <c r="GY1097" s="11"/>
      <c r="GZ1097" s="11"/>
      <c r="HA1097" s="11"/>
      <c r="HB1097" s="11"/>
      <c r="HC1097" s="11"/>
      <c r="HD1097" s="11"/>
      <c r="HE1097" s="11"/>
      <c r="HF1097" s="11"/>
      <c r="HG1097" s="11"/>
      <c r="HH1097" s="11"/>
      <c r="HI1097" s="11"/>
      <c r="HJ1097" s="11"/>
      <c r="HK1097" s="11"/>
      <c r="HL1097" s="11"/>
      <c r="HM1097" s="11"/>
      <c r="HN1097" s="11"/>
      <c r="HO1097" s="11"/>
      <c r="HP1097" s="11"/>
      <c r="HQ1097" s="11"/>
      <c r="HR1097" s="11"/>
      <c r="HS1097" s="11"/>
      <c r="HT1097" s="11"/>
      <c r="HU1097" s="11"/>
      <c r="HV1097" s="11"/>
      <c r="HW1097" s="11"/>
      <c r="HX1097" s="11"/>
      <c r="HY1097" s="11"/>
      <c r="HZ1097" s="11"/>
      <c r="IA1097" s="11"/>
      <c r="IB1097" s="11"/>
      <c r="IC1097" s="11"/>
      <c r="ID1097" s="11"/>
      <c r="IE1097" s="11"/>
      <c r="IF1097" s="11"/>
      <c r="IG1097" s="11"/>
      <c r="IH1097" s="11"/>
      <c r="II1097" s="11"/>
      <c r="IJ1097" s="11"/>
      <c r="IK1097" s="11"/>
    </row>
    <row r="1098" spans="1:245" ht="15" customHeight="1" hidden="1">
      <c r="A1098" s="6"/>
      <c r="B1098" s="12" t="s">
        <v>1238</v>
      </c>
      <c r="C1098" s="3">
        <v>30</v>
      </c>
      <c r="D1098" s="3"/>
      <c r="E1098" s="3"/>
      <c r="F1098" s="3"/>
      <c r="G1098" s="3"/>
      <c r="H1098" s="3"/>
      <c r="I1098" s="3"/>
      <c r="J1098" s="4"/>
      <c r="K1098" s="5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  <c r="DN1098" s="11"/>
      <c r="DO1098" s="11"/>
      <c r="DP1098" s="11"/>
      <c r="DQ1098" s="11"/>
      <c r="DR1098" s="11"/>
      <c r="DS1098" s="11"/>
      <c r="DT1098" s="11"/>
      <c r="DU1098" s="11"/>
      <c r="DV1098" s="11"/>
      <c r="DW1098" s="11"/>
      <c r="DX1098" s="11"/>
      <c r="DY1098" s="11"/>
      <c r="DZ1098" s="11"/>
      <c r="EA1098" s="11"/>
      <c r="EB1098" s="11"/>
      <c r="EC1098" s="11"/>
      <c r="ED1098" s="11"/>
      <c r="EE1098" s="11"/>
      <c r="EF1098" s="11"/>
      <c r="EG1098" s="11"/>
      <c r="EH1098" s="11"/>
      <c r="EI1098" s="11"/>
      <c r="EJ1098" s="11"/>
      <c r="EK1098" s="11"/>
      <c r="EL1098" s="11"/>
      <c r="EM1098" s="11"/>
      <c r="EN1098" s="11"/>
      <c r="EO1098" s="11"/>
      <c r="EP1098" s="11"/>
      <c r="EQ1098" s="11"/>
      <c r="ER1098" s="11"/>
      <c r="ES1098" s="11"/>
      <c r="ET1098" s="11"/>
      <c r="EU1098" s="11"/>
      <c r="EV1098" s="11"/>
      <c r="EW1098" s="11"/>
      <c r="EX1098" s="11"/>
      <c r="EY1098" s="11"/>
      <c r="EZ1098" s="11"/>
      <c r="FA1098" s="11"/>
      <c r="FB1098" s="11"/>
      <c r="FC1098" s="11"/>
      <c r="FD1098" s="11"/>
      <c r="FE1098" s="11"/>
      <c r="FF1098" s="11"/>
      <c r="FG1098" s="11"/>
      <c r="FH1098" s="11"/>
      <c r="FI1098" s="11"/>
      <c r="FJ1098" s="11"/>
      <c r="FK1098" s="11"/>
      <c r="FL1098" s="11"/>
      <c r="FM1098" s="11"/>
      <c r="FN1098" s="11"/>
      <c r="FO1098" s="11"/>
      <c r="FP1098" s="11"/>
      <c r="FQ1098" s="11"/>
      <c r="FR1098" s="11"/>
      <c r="FS1098" s="11"/>
      <c r="FT1098" s="11"/>
      <c r="FU1098" s="11"/>
      <c r="FV1098" s="11"/>
      <c r="FW1098" s="11"/>
      <c r="FX1098" s="11"/>
      <c r="FY1098" s="11"/>
      <c r="FZ1098" s="11"/>
      <c r="GA1098" s="11"/>
      <c r="GB1098" s="11"/>
      <c r="GC1098" s="11"/>
      <c r="GD1098" s="11"/>
      <c r="GE1098" s="11"/>
      <c r="GF1098" s="11"/>
      <c r="GG1098" s="11"/>
      <c r="GH1098" s="11"/>
      <c r="GI1098" s="11"/>
      <c r="GJ1098" s="11"/>
      <c r="GK1098" s="11"/>
      <c r="GL1098" s="11"/>
      <c r="GM1098" s="11"/>
      <c r="GN1098" s="11"/>
      <c r="GO1098" s="11"/>
      <c r="GP1098" s="11"/>
      <c r="GQ1098" s="11"/>
      <c r="GR1098" s="11"/>
      <c r="GS1098" s="11"/>
      <c r="GT1098" s="11"/>
      <c r="GU1098" s="11"/>
      <c r="GV1098" s="11"/>
      <c r="GW1098" s="11"/>
      <c r="GX1098" s="11"/>
      <c r="GY1098" s="11"/>
      <c r="GZ1098" s="11"/>
      <c r="HA1098" s="11"/>
      <c r="HB1098" s="11"/>
      <c r="HC1098" s="11"/>
      <c r="HD1098" s="11"/>
      <c r="HE1098" s="11"/>
      <c r="HF1098" s="11"/>
      <c r="HG1098" s="11"/>
      <c r="HH1098" s="11"/>
      <c r="HI1098" s="11"/>
      <c r="HJ1098" s="11"/>
      <c r="HK1098" s="11"/>
      <c r="HL1098" s="11"/>
      <c r="HM1098" s="11"/>
      <c r="HN1098" s="11"/>
      <c r="HO1098" s="11"/>
      <c r="HP1098" s="11"/>
      <c r="HQ1098" s="11"/>
      <c r="HR1098" s="11"/>
      <c r="HS1098" s="11"/>
      <c r="HT1098" s="11"/>
      <c r="HU1098" s="11"/>
      <c r="HV1098" s="11"/>
      <c r="HW1098" s="11"/>
      <c r="HX1098" s="11"/>
      <c r="HY1098" s="11"/>
      <c r="HZ1098" s="11"/>
      <c r="IA1098" s="11"/>
      <c r="IB1098" s="11"/>
      <c r="IC1098" s="11"/>
      <c r="ID1098" s="11"/>
      <c r="IE1098" s="11"/>
      <c r="IF1098" s="11"/>
      <c r="IG1098" s="11"/>
      <c r="IH1098" s="11"/>
      <c r="II1098" s="11"/>
      <c r="IJ1098" s="11"/>
      <c r="IK1098" s="11"/>
    </row>
    <row r="1099" spans="1:245" ht="15" customHeight="1" hidden="1">
      <c r="A1099" s="6">
        <v>34</v>
      </c>
      <c r="B1099" s="12" t="s">
        <v>418</v>
      </c>
      <c r="C1099" s="3"/>
      <c r="D1099" s="3">
        <v>30200</v>
      </c>
      <c r="E1099" s="3"/>
      <c r="F1099" s="3">
        <v>50</v>
      </c>
      <c r="G1099" s="3">
        <v>15</v>
      </c>
      <c r="H1099" s="3">
        <v>1968</v>
      </c>
      <c r="I1099" s="3" t="s">
        <v>554</v>
      </c>
      <c r="J1099" s="4">
        <v>2016</v>
      </c>
      <c r="K1099" s="5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  <c r="DN1099" s="11"/>
      <c r="DO1099" s="11"/>
      <c r="DP1099" s="11"/>
      <c r="DQ1099" s="11"/>
      <c r="DR1099" s="11"/>
      <c r="DS1099" s="11"/>
      <c r="DT1099" s="11"/>
      <c r="DU1099" s="11"/>
      <c r="DV1099" s="11"/>
      <c r="DW1099" s="11"/>
      <c r="DX1099" s="11"/>
      <c r="DY1099" s="11"/>
      <c r="DZ1099" s="11"/>
      <c r="EA1099" s="11"/>
      <c r="EB1099" s="11"/>
      <c r="EC1099" s="11"/>
      <c r="ED1099" s="11"/>
      <c r="EE1099" s="11"/>
      <c r="EF1099" s="11"/>
      <c r="EG1099" s="11"/>
      <c r="EH1099" s="11"/>
      <c r="EI1099" s="11"/>
      <c r="EJ1099" s="11"/>
      <c r="EK1099" s="11"/>
      <c r="EL1099" s="11"/>
      <c r="EM1099" s="11"/>
      <c r="EN1099" s="11"/>
      <c r="EO1099" s="11"/>
      <c r="EP1099" s="11"/>
      <c r="EQ1099" s="11"/>
      <c r="ER1099" s="11"/>
      <c r="ES1099" s="11"/>
      <c r="ET1099" s="11"/>
      <c r="EU1099" s="11"/>
      <c r="EV1099" s="11"/>
      <c r="EW1099" s="11"/>
      <c r="EX1099" s="11"/>
      <c r="EY1099" s="11"/>
      <c r="EZ1099" s="11"/>
      <c r="FA1099" s="11"/>
      <c r="FB1099" s="11"/>
      <c r="FC1099" s="11"/>
      <c r="FD1099" s="11"/>
      <c r="FE1099" s="11"/>
      <c r="FF1099" s="11"/>
      <c r="FG1099" s="11"/>
      <c r="FH1099" s="11"/>
      <c r="FI1099" s="11"/>
      <c r="FJ1099" s="11"/>
      <c r="FK1099" s="11"/>
      <c r="FL1099" s="11"/>
      <c r="FM1099" s="11"/>
      <c r="FN1099" s="11"/>
      <c r="FO1099" s="11"/>
      <c r="FP1099" s="11"/>
      <c r="FQ1099" s="11"/>
      <c r="FR1099" s="11"/>
      <c r="FS1099" s="11"/>
      <c r="FT1099" s="11"/>
      <c r="FU1099" s="11"/>
      <c r="FV1099" s="11"/>
      <c r="FW1099" s="11"/>
      <c r="FX1099" s="11"/>
      <c r="FY1099" s="11"/>
      <c r="FZ1099" s="11"/>
      <c r="GA1099" s="11"/>
      <c r="GB1099" s="11"/>
      <c r="GC1099" s="11"/>
      <c r="GD1099" s="11"/>
      <c r="GE1099" s="11"/>
      <c r="GF1099" s="11"/>
      <c r="GG1099" s="11"/>
      <c r="GH1099" s="11"/>
      <c r="GI1099" s="11"/>
      <c r="GJ1099" s="11"/>
      <c r="GK1099" s="11"/>
      <c r="GL1099" s="11"/>
      <c r="GM1099" s="11"/>
      <c r="GN1099" s="11"/>
      <c r="GO1099" s="11"/>
      <c r="GP1099" s="11"/>
      <c r="GQ1099" s="11"/>
      <c r="GR1099" s="11"/>
      <c r="GS1099" s="11"/>
      <c r="GT1099" s="11"/>
      <c r="GU1099" s="11"/>
      <c r="GV1099" s="11"/>
      <c r="GW1099" s="11"/>
      <c r="GX1099" s="11"/>
      <c r="GY1099" s="11"/>
      <c r="GZ1099" s="11"/>
      <c r="HA1099" s="11"/>
      <c r="HB1099" s="11"/>
      <c r="HC1099" s="11"/>
      <c r="HD1099" s="11"/>
      <c r="HE1099" s="11"/>
      <c r="HF1099" s="11"/>
      <c r="HG1099" s="11"/>
      <c r="HH1099" s="11"/>
      <c r="HI1099" s="11"/>
      <c r="HJ1099" s="11"/>
      <c r="HK1099" s="11"/>
      <c r="HL1099" s="11"/>
      <c r="HM1099" s="11"/>
      <c r="HN1099" s="11"/>
      <c r="HO1099" s="11"/>
      <c r="HP1099" s="11"/>
      <c r="HQ1099" s="11"/>
      <c r="HR1099" s="11"/>
      <c r="HS1099" s="11"/>
      <c r="HT1099" s="11"/>
      <c r="HU1099" s="11"/>
      <c r="HV1099" s="11"/>
      <c r="HW1099" s="11"/>
      <c r="HX1099" s="11"/>
      <c r="HY1099" s="11"/>
      <c r="HZ1099" s="11"/>
      <c r="IA1099" s="11"/>
      <c r="IB1099" s="11"/>
      <c r="IC1099" s="11"/>
      <c r="ID1099" s="11"/>
      <c r="IE1099" s="11"/>
      <c r="IF1099" s="11"/>
      <c r="IG1099" s="11"/>
      <c r="IH1099" s="11"/>
      <c r="II1099" s="11"/>
      <c r="IJ1099" s="11"/>
      <c r="IK1099" s="11"/>
    </row>
    <row r="1100" spans="1:245" ht="15" customHeight="1" hidden="1">
      <c r="A1100" s="6"/>
      <c r="B1100" s="12" t="s">
        <v>1236</v>
      </c>
      <c r="C1100" s="3">
        <v>140</v>
      </c>
      <c r="D1100" s="3"/>
      <c r="E1100" s="3"/>
      <c r="F1100" s="3"/>
      <c r="G1100" s="3"/>
      <c r="H1100" s="3"/>
      <c r="I1100" s="3"/>
      <c r="J1100" s="4"/>
      <c r="K1100" s="5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  <c r="HA1100" s="11"/>
      <c r="HB1100" s="11"/>
      <c r="HC1100" s="11"/>
      <c r="HD1100" s="11"/>
      <c r="HE1100" s="11"/>
      <c r="HF1100" s="11"/>
      <c r="HG1100" s="11"/>
      <c r="HH1100" s="11"/>
      <c r="HI1100" s="11"/>
      <c r="HJ1100" s="11"/>
      <c r="HK1100" s="11"/>
      <c r="HL1100" s="11"/>
      <c r="HM1100" s="11"/>
      <c r="HN1100" s="11"/>
      <c r="HO1100" s="11"/>
      <c r="HP1100" s="11"/>
      <c r="HQ1100" s="11"/>
      <c r="HR1100" s="11"/>
      <c r="HS1100" s="11"/>
      <c r="HT1100" s="11"/>
      <c r="HU1100" s="11"/>
      <c r="HV1100" s="11"/>
      <c r="HW1100" s="11"/>
      <c r="HX1100" s="11"/>
      <c r="HY1100" s="11"/>
      <c r="HZ1100" s="11"/>
      <c r="IA1100" s="11"/>
      <c r="IB1100" s="11"/>
      <c r="IC1100" s="11"/>
      <c r="ID1100" s="11"/>
      <c r="IE1100" s="11"/>
      <c r="IF1100" s="11"/>
      <c r="IG1100" s="11"/>
      <c r="IH1100" s="11"/>
      <c r="II1100" s="11"/>
      <c r="IJ1100" s="11"/>
      <c r="IK1100" s="11"/>
    </row>
    <row r="1101" spans="1:245" ht="15" customHeight="1" hidden="1">
      <c r="A1101" s="6">
        <v>35</v>
      </c>
      <c r="B1101" s="12" t="s">
        <v>419</v>
      </c>
      <c r="C1101" s="3"/>
      <c r="D1101" s="3">
        <v>30200</v>
      </c>
      <c r="E1101" s="3"/>
      <c r="F1101" s="3">
        <v>43</v>
      </c>
      <c r="G1101" s="3">
        <v>13</v>
      </c>
      <c r="H1101" s="3">
        <v>1968</v>
      </c>
      <c r="I1101" s="3" t="s">
        <v>554</v>
      </c>
      <c r="J1101" s="4">
        <v>2016</v>
      </c>
      <c r="K1101" s="5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  <c r="DI1101" s="11"/>
      <c r="DJ1101" s="11"/>
      <c r="DK1101" s="11"/>
      <c r="DL1101" s="11"/>
      <c r="DM1101" s="11"/>
      <c r="DN1101" s="11"/>
      <c r="DO1101" s="11"/>
      <c r="DP1101" s="11"/>
      <c r="DQ1101" s="11"/>
      <c r="DR1101" s="11"/>
      <c r="DS1101" s="11"/>
      <c r="DT1101" s="11"/>
      <c r="DU1101" s="11"/>
      <c r="DV1101" s="11"/>
      <c r="DW1101" s="11"/>
      <c r="DX1101" s="11"/>
      <c r="DY1101" s="11"/>
      <c r="DZ1101" s="11"/>
      <c r="EA1101" s="11"/>
      <c r="EB1101" s="11"/>
      <c r="EC1101" s="11"/>
      <c r="ED1101" s="11"/>
      <c r="EE1101" s="11"/>
      <c r="EF1101" s="11"/>
      <c r="EG1101" s="11"/>
      <c r="EH1101" s="11"/>
      <c r="EI1101" s="11"/>
      <c r="EJ1101" s="11"/>
      <c r="EK1101" s="11"/>
      <c r="EL1101" s="11"/>
      <c r="EM1101" s="11"/>
      <c r="EN1101" s="11"/>
      <c r="EO1101" s="11"/>
      <c r="EP1101" s="11"/>
      <c r="EQ1101" s="11"/>
      <c r="ER1101" s="11"/>
      <c r="ES1101" s="11"/>
      <c r="ET1101" s="11"/>
      <c r="EU1101" s="11"/>
      <c r="EV1101" s="11"/>
      <c r="EW1101" s="11"/>
      <c r="EX1101" s="11"/>
      <c r="EY1101" s="11"/>
      <c r="EZ1101" s="11"/>
      <c r="FA1101" s="11"/>
      <c r="FB1101" s="11"/>
      <c r="FC1101" s="11"/>
      <c r="FD1101" s="11"/>
      <c r="FE1101" s="11"/>
      <c r="FF1101" s="11"/>
      <c r="FG1101" s="11"/>
      <c r="FH1101" s="11"/>
      <c r="FI1101" s="11"/>
      <c r="FJ1101" s="11"/>
      <c r="FK1101" s="11"/>
      <c r="FL1101" s="11"/>
      <c r="FM1101" s="11"/>
      <c r="FN1101" s="11"/>
      <c r="FO1101" s="11"/>
      <c r="FP1101" s="11"/>
      <c r="FQ1101" s="11"/>
      <c r="FR1101" s="11"/>
      <c r="FS1101" s="11"/>
      <c r="FT1101" s="11"/>
      <c r="FU1101" s="11"/>
      <c r="FV1101" s="11"/>
      <c r="FW1101" s="11"/>
      <c r="FX1101" s="11"/>
      <c r="FY1101" s="11"/>
      <c r="FZ1101" s="11"/>
      <c r="GA1101" s="11"/>
      <c r="GB1101" s="11"/>
      <c r="GC1101" s="11"/>
      <c r="GD1101" s="11"/>
      <c r="GE1101" s="11"/>
      <c r="GF1101" s="11"/>
      <c r="GG1101" s="11"/>
      <c r="GH1101" s="11"/>
      <c r="GI1101" s="11"/>
      <c r="GJ1101" s="11"/>
      <c r="GK1101" s="11"/>
      <c r="GL1101" s="11"/>
      <c r="GM1101" s="11"/>
      <c r="GN1101" s="11"/>
      <c r="GO1101" s="11"/>
      <c r="GP1101" s="11"/>
      <c r="GQ1101" s="11"/>
      <c r="GR1101" s="11"/>
      <c r="GS1101" s="11"/>
      <c r="GT1101" s="11"/>
      <c r="GU1101" s="11"/>
      <c r="GV1101" s="11"/>
      <c r="GW1101" s="11"/>
      <c r="GX1101" s="11"/>
      <c r="GY1101" s="11"/>
      <c r="GZ1101" s="11"/>
      <c r="HA1101" s="11"/>
      <c r="HB1101" s="11"/>
      <c r="HC1101" s="11"/>
      <c r="HD1101" s="11"/>
      <c r="HE1101" s="11"/>
      <c r="HF1101" s="11"/>
      <c r="HG1101" s="11"/>
      <c r="HH1101" s="11"/>
      <c r="HI1101" s="11"/>
      <c r="HJ1101" s="11"/>
      <c r="HK1101" s="11"/>
      <c r="HL1101" s="11"/>
      <c r="HM1101" s="11"/>
      <c r="HN1101" s="11"/>
      <c r="HO1101" s="11"/>
      <c r="HP1101" s="11"/>
      <c r="HQ1101" s="11"/>
      <c r="HR1101" s="11"/>
      <c r="HS1101" s="11"/>
      <c r="HT1101" s="11"/>
      <c r="HU1101" s="11"/>
      <c r="HV1101" s="11"/>
      <c r="HW1101" s="11"/>
      <c r="HX1101" s="11"/>
      <c r="HY1101" s="11"/>
      <c r="HZ1101" s="11"/>
      <c r="IA1101" s="11"/>
      <c r="IB1101" s="11"/>
      <c r="IC1101" s="11"/>
      <c r="ID1101" s="11"/>
      <c r="IE1101" s="11"/>
      <c r="IF1101" s="11"/>
      <c r="IG1101" s="11"/>
      <c r="IH1101" s="11"/>
      <c r="II1101" s="11"/>
      <c r="IJ1101" s="11"/>
      <c r="IK1101" s="11"/>
    </row>
    <row r="1102" spans="1:245" ht="15" customHeight="1" hidden="1">
      <c r="A1102" s="6"/>
      <c r="B1102" s="12" t="s">
        <v>1234</v>
      </c>
      <c r="C1102" s="3">
        <v>120</v>
      </c>
      <c r="D1102" s="3"/>
      <c r="E1102" s="3"/>
      <c r="F1102" s="3"/>
      <c r="G1102" s="3"/>
      <c r="H1102" s="3"/>
      <c r="I1102" s="3"/>
      <c r="J1102" s="4"/>
      <c r="K1102" s="5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  <c r="DN1102" s="11"/>
      <c r="DO1102" s="11"/>
      <c r="DP1102" s="11"/>
      <c r="DQ1102" s="11"/>
      <c r="DR1102" s="11"/>
      <c r="DS1102" s="11"/>
      <c r="DT1102" s="11"/>
      <c r="DU1102" s="11"/>
      <c r="DV1102" s="11"/>
      <c r="DW1102" s="11"/>
      <c r="DX1102" s="11"/>
      <c r="DY1102" s="11"/>
      <c r="DZ1102" s="11"/>
      <c r="EA1102" s="11"/>
      <c r="EB1102" s="11"/>
      <c r="EC1102" s="11"/>
      <c r="ED1102" s="11"/>
      <c r="EE1102" s="11"/>
      <c r="EF1102" s="11"/>
      <c r="EG1102" s="11"/>
      <c r="EH1102" s="11"/>
      <c r="EI1102" s="11"/>
      <c r="EJ1102" s="11"/>
      <c r="EK1102" s="11"/>
      <c r="EL1102" s="11"/>
      <c r="EM1102" s="11"/>
      <c r="EN1102" s="11"/>
      <c r="EO1102" s="11"/>
      <c r="EP1102" s="11"/>
      <c r="EQ1102" s="11"/>
      <c r="ER1102" s="11"/>
      <c r="ES1102" s="11"/>
      <c r="ET1102" s="11"/>
      <c r="EU1102" s="11"/>
      <c r="EV1102" s="11"/>
      <c r="EW1102" s="11"/>
      <c r="EX1102" s="11"/>
      <c r="EY1102" s="11"/>
      <c r="EZ1102" s="11"/>
      <c r="FA1102" s="11"/>
      <c r="FB1102" s="11"/>
      <c r="FC1102" s="11"/>
      <c r="FD1102" s="11"/>
      <c r="FE1102" s="11"/>
      <c r="FF1102" s="11"/>
      <c r="FG1102" s="11"/>
      <c r="FH1102" s="11"/>
      <c r="FI1102" s="11"/>
      <c r="FJ1102" s="11"/>
      <c r="FK1102" s="11"/>
      <c r="FL1102" s="11"/>
      <c r="FM1102" s="11"/>
      <c r="FN1102" s="11"/>
      <c r="FO1102" s="11"/>
      <c r="FP1102" s="11"/>
      <c r="FQ1102" s="11"/>
      <c r="FR1102" s="11"/>
      <c r="FS1102" s="11"/>
      <c r="FT1102" s="11"/>
      <c r="FU1102" s="11"/>
      <c r="FV1102" s="11"/>
      <c r="FW1102" s="11"/>
      <c r="FX1102" s="11"/>
      <c r="FY1102" s="11"/>
      <c r="FZ1102" s="11"/>
      <c r="GA1102" s="11"/>
      <c r="GB1102" s="11"/>
      <c r="GC1102" s="11"/>
      <c r="GD1102" s="11"/>
      <c r="GE1102" s="11"/>
      <c r="GF1102" s="11"/>
      <c r="GG1102" s="11"/>
      <c r="GH1102" s="11"/>
      <c r="GI1102" s="11"/>
      <c r="GJ1102" s="11"/>
      <c r="GK1102" s="11"/>
      <c r="GL1102" s="11"/>
      <c r="GM1102" s="11"/>
      <c r="GN1102" s="11"/>
      <c r="GO1102" s="11"/>
      <c r="GP1102" s="11"/>
      <c r="GQ1102" s="11"/>
      <c r="GR1102" s="11"/>
      <c r="GS1102" s="11"/>
      <c r="GT1102" s="11"/>
      <c r="GU1102" s="11"/>
      <c r="GV1102" s="11"/>
      <c r="GW1102" s="11"/>
      <c r="GX1102" s="11"/>
      <c r="GY1102" s="11"/>
      <c r="GZ1102" s="11"/>
      <c r="HA1102" s="11"/>
      <c r="HB1102" s="11"/>
      <c r="HC1102" s="11"/>
      <c r="HD1102" s="11"/>
      <c r="HE1102" s="11"/>
      <c r="HF1102" s="11"/>
      <c r="HG1102" s="11"/>
      <c r="HH1102" s="11"/>
      <c r="HI1102" s="11"/>
      <c r="HJ1102" s="11"/>
      <c r="HK1102" s="11"/>
      <c r="HL1102" s="11"/>
      <c r="HM1102" s="11"/>
      <c r="HN1102" s="11"/>
      <c r="HO1102" s="11"/>
      <c r="HP1102" s="11"/>
      <c r="HQ1102" s="11"/>
      <c r="HR1102" s="11"/>
      <c r="HS1102" s="11"/>
      <c r="HT1102" s="11"/>
      <c r="HU1102" s="11"/>
      <c r="HV1102" s="11"/>
      <c r="HW1102" s="11"/>
      <c r="HX1102" s="11"/>
      <c r="HY1102" s="11"/>
      <c r="HZ1102" s="11"/>
      <c r="IA1102" s="11"/>
      <c r="IB1102" s="11"/>
      <c r="IC1102" s="11"/>
      <c r="ID1102" s="11"/>
      <c r="IE1102" s="11"/>
      <c r="IF1102" s="11"/>
      <c r="IG1102" s="11"/>
      <c r="IH1102" s="11"/>
      <c r="II1102" s="11"/>
      <c r="IJ1102" s="11"/>
      <c r="IK1102" s="11"/>
    </row>
    <row r="1103" spans="1:245" ht="15" customHeight="1" hidden="1">
      <c r="A1103" s="6">
        <v>36</v>
      </c>
      <c r="B1103" s="12" t="s">
        <v>420</v>
      </c>
      <c r="C1103" s="3"/>
      <c r="D1103" s="3">
        <v>30200</v>
      </c>
      <c r="E1103" s="3"/>
      <c r="F1103" s="3">
        <v>44</v>
      </c>
      <c r="G1103" s="3">
        <v>14</v>
      </c>
      <c r="H1103" s="3">
        <v>1968</v>
      </c>
      <c r="I1103" s="3" t="s">
        <v>554</v>
      </c>
      <c r="J1103" s="4">
        <v>2016</v>
      </c>
      <c r="K1103" s="5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  <c r="DI1103" s="11"/>
      <c r="DJ1103" s="11"/>
      <c r="DK1103" s="11"/>
      <c r="DL1103" s="11"/>
      <c r="DM1103" s="11"/>
      <c r="DN1103" s="11"/>
      <c r="DO1103" s="11"/>
      <c r="DP1103" s="11"/>
      <c r="DQ1103" s="11"/>
      <c r="DR1103" s="11"/>
      <c r="DS1103" s="11"/>
      <c r="DT1103" s="11"/>
      <c r="DU1103" s="11"/>
      <c r="DV1103" s="11"/>
      <c r="DW1103" s="11"/>
      <c r="DX1103" s="11"/>
      <c r="DY1103" s="11"/>
      <c r="DZ1103" s="11"/>
      <c r="EA1103" s="11"/>
      <c r="EB1103" s="11"/>
      <c r="EC1103" s="11"/>
      <c r="ED1103" s="11"/>
      <c r="EE1103" s="11"/>
      <c r="EF1103" s="11"/>
      <c r="EG1103" s="11"/>
      <c r="EH1103" s="11"/>
      <c r="EI1103" s="11"/>
      <c r="EJ1103" s="11"/>
      <c r="EK1103" s="11"/>
      <c r="EL1103" s="11"/>
      <c r="EM1103" s="11"/>
      <c r="EN1103" s="11"/>
      <c r="EO1103" s="11"/>
      <c r="EP1103" s="11"/>
      <c r="EQ1103" s="11"/>
      <c r="ER1103" s="11"/>
      <c r="ES1103" s="11"/>
      <c r="ET1103" s="11"/>
      <c r="EU1103" s="11"/>
      <c r="EV1103" s="11"/>
      <c r="EW1103" s="11"/>
      <c r="EX1103" s="11"/>
      <c r="EY1103" s="11"/>
      <c r="EZ1103" s="11"/>
      <c r="FA1103" s="11"/>
      <c r="FB1103" s="11"/>
      <c r="FC1103" s="11"/>
      <c r="FD1103" s="11"/>
      <c r="FE1103" s="11"/>
      <c r="FF1103" s="11"/>
      <c r="FG1103" s="11"/>
      <c r="FH1103" s="11"/>
      <c r="FI1103" s="11"/>
      <c r="FJ1103" s="11"/>
      <c r="FK1103" s="11"/>
      <c r="FL1103" s="11"/>
      <c r="FM1103" s="11"/>
      <c r="FN1103" s="11"/>
      <c r="FO1103" s="11"/>
      <c r="FP1103" s="11"/>
      <c r="FQ1103" s="11"/>
      <c r="FR1103" s="11"/>
      <c r="FS1103" s="11"/>
      <c r="FT1103" s="11"/>
      <c r="FU1103" s="11"/>
      <c r="FV1103" s="11"/>
      <c r="FW1103" s="11"/>
      <c r="FX1103" s="11"/>
      <c r="FY1103" s="11"/>
      <c r="FZ1103" s="11"/>
      <c r="GA1103" s="11"/>
      <c r="GB1103" s="11"/>
      <c r="GC1103" s="11"/>
      <c r="GD1103" s="11"/>
      <c r="GE1103" s="11"/>
      <c r="GF1103" s="11"/>
      <c r="GG1103" s="11"/>
      <c r="GH1103" s="11"/>
      <c r="GI1103" s="11"/>
      <c r="GJ1103" s="11"/>
      <c r="GK1103" s="11"/>
      <c r="GL1103" s="11"/>
      <c r="GM1103" s="11"/>
      <c r="GN1103" s="11"/>
      <c r="GO1103" s="11"/>
      <c r="GP1103" s="11"/>
      <c r="GQ1103" s="11"/>
      <c r="GR1103" s="11"/>
      <c r="GS1103" s="11"/>
      <c r="GT1103" s="11"/>
      <c r="GU1103" s="11"/>
      <c r="GV1103" s="11"/>
      <c r="GW1103" s="11"/>
      <c r="GX1103" s="11"/>
      <c r="GY1103" s="11"/>
      <c r="GZ1103" s="11"/>
      <c r="HA1103" s="11"/>
      <c r="HB1103" s="11"/>
      <c r="HC1103" s="11"/>
      <c r="HD1103" s="11"/>
      <c r="HE1103" s="11"/>
      <c r="HF1103" s="11"/>
      <c r="HG1103" s="11"/>
      <c r="HH1103" s="11"/>
      <c r="HI1103" s="11"/>
      <c r="HJ1103" s="11"/>
      <c r="HK1103" s="11"/>
      <c r="HL1103" s="11"/>
      <c r="HM1103" s="11"/>
      <c r="HN1103" s="11"/>
      <c r="HO1103" s="11"/>
      <c r="HP1103" s="11"/>
      <c r="HQ1103" s="11"/>
      <c r="HR1103" s="11"/>
      <c r="HS1103" s="11"/>
      <c r="HT1103" s="11"/>
      <c r="HU1103" s="11"/>
      <c r="HV1103" s="11"/>
      <c r="HW1103" s="11"/>
      <c r="HX1103" s="11"/>
      <c r="HY1103" s="11"/>
      <c r="HZ1103" s="11"/>
      <c r="IA1103" s="11"/>
      <c r="IB1103" s="11"/>
      <c r="IC1103" s="11"/>
      <c r="ID1103" s="11"/>
      <c r="IE1103" s="11"/>
      <c r="IF1103" s="11"/>
      <c r="IG1103" s="11"/>
      <c r="IH1103" s="11"/>
      <c r="II1103" s="11"/>
      <c r="IJ1103" s="11"/>
      <c r="IK1103" s="11"/>
    </row>
    <row r="1104" spans="1:245" ht="15" customHeight="1" hidden="1">
      <c r="A1104" s="6"/>
      <c r="B1104" s="12" t="s">
        <v>1234</v>
      </c>
      <c r="C1104" s="3">
        <v>100</v>
      </c>
      <c r="D1104" s="3"/>
      <c r="E1104" s="3"/>
      <c r="F1104" s="3"/>
      <c r="G1104" s="3"/>
      <c r="H1104" s="3"/>
      <c r="I1104" s="3"/>
      <c r="J1104" s="4"/>
      <c r="K1104" s="5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  <c r="DI1104" s="11"/>
      <c r="DJ1104" s="11"/>
      <c r="DK1104" s="11"/>
      <c r="DL1104" s="11"/>
      <c r="DM1104" s="11"/>
      <c r="DN1104" s="11"/>
      <c r="DO1104" s="11"/>
      <c r="DP1104" s="11"/>
      <c r="DQ1104" s="11"/>
      <c r="DR1104" s="11"/>
      <c r="DS1104" s="11"/>
      <c r="DT1104" s="11"/>
      <c r="DU1104" s="11"/>
      <c r="DV1104" s="11"/>
      <c r="DW1104" s="11"/>
      <c r="DX1104" s="11"/>
      <c r="DY1104" s="11"/>
      <c r="DZ1104" s="11"/>
      <c r="EA1104" s="11"/>
      <c r="EB1104" s="11"/>
      <c r="EC1104" s="11"/>
      <c r="ED1104" s="11"/>
      <c r="EE1104" s="11"/>
      <c r="EF1104" s="11"/>
      <c r="EG1104" s="11"/>
      <c r="EH1104" s="11"/>
      <c r="EI1104" s="11"/>
      <c r="EJ1104" s="11"/>
      <c r="EK1104" s="11"/>
      <c r="EL1104" s="11"/>
      <c r="EM1104" s="11"/>
      <c r="EN1104" s="11"/>
      <c r="EO1104" s="11"/>
      <c r="EP1104" s="11"/>
      <c r="EQ1104" s="11"/>
      <c r="ER1104" s="11"/>
      <c r="ES1104" s="11"/>
      <c r="ET1104" s="11"/>
      <c r="EU1104" s="11"/>
      <c r="EV1104" s="11"/>
      <c r="EW1104" s="11"/>
      <c r="EX1104" s="11"/>
      <c r="EY1104" s="11"/>
      <c r="EZ1104" s="11"/>
      <c r="FA1104" s="11"/>
      <c r="FB1104" s="11"/>
      <c r="FC1104" s="11"/>
      <c r="FD1104" s="11"/>
      <c r="FE1104" s="11"/>
      <c r="FF1104" s="11"/>
      <c r="FG1104" s="11"/>
      <c r="FH1104" s="11"/>
      <c r="FI1104" s="11"/>
      <c r="FJ1104" s="11"/>
      <c r="FK1104" s="11"/>
      <c r="FL1104" s="11"/>
      <c r="FM1104" s="11"/>
      <c r="FN1104" s="11"/>
      <c r="FO1104" s="11"/>
      <c r="FP1104" s="11"/>
      <c r="FQ1104" s="11"/>
      <c r="FR1104" s="11"/>
      <c r="FS1104" s="11"/>
      <c r="FT1104" s="11"/>
      <c r="FU1104" s="11"/>
      <c r="FV1104" s="11"/>
      <c r="FW1104" s="11"/>
      <c r="FX1104" s="11"/>
      <c r="FY1104" s="11"/>
      <c r="FZ1104" s="11"/>
      <c r="GA1104" s="11"/>
      <c r="GB1104" s="11"/>
      <c r="GC1104" s="11"/>
      <c r="GD1104" s="11"/>
      <c r="GE1104" s="11"/>
      <c r="GF1104" s="11"/>
      <c r="GG1104" s="11"/>
      <c r="GH1104" s="11"/>
      <c r="GI1104" s="11"/>
      <c r="GJ1104" s="11"/>
      <c r="GK1104" s="11"/>
      <c r="GL1104" s="11"/>
      <c r="GM1104" s="11"/>
      <c r="GN1104" s="11"/>
      <c r="GO1104" s="11"/>
      <c r="GP1104" s="11"/>
      <c r="GQ1104" s="11"/>
      <c r="GR1104" s="11"/>
      <c r="GS1104" s="11"/>
      <c r="GT1104" s="11"/>
      <c r="GU1104" s="11"/>
      <c r="GV1104" s="11"/>
      <c r="GW1104" s="11"/>
      <c r="GX1104" s="11"/>
      <c r="GY1104" s="11"/>
      <c r="GZ1104" s="11"/>
      <c r="HA1104" s="11"/>
      <c r="HB1104" s="11"/>
      <c r="HC1104" s="11"/>
      <c r="HD1104" s="11"/>
      <c r="HE1104" s="11"/>
      <c r="HF1104" s="11"/>
      <c r="HG1104" s="11"/>
      <c r="HH1104" s="11"/>
      <c r="HI1104" s="11"/>
      <c r="HJ1104" s="11"/>
      <c r="HK1104" s="11"/>
      <c r="HL1104" s="11"/>
      <c r="HM1104" s="11"/>
      <c r="HN1104" s="11"/>
      <c r="HO1104" s="11"/>
      <c r="HP1104" s="11"/>
      <c r="HQ1104" s="11"/>
      <c r="HR1104" s="11"/>
      <c r="HS1104" s="11"/>
      <c r="HT1104" s="11"/>
      <c r="HU1104" s="11"/>
      <c r="HV1104" s="11"/>
      <c r="HW1104" s="11"/>
      <c r="HX1104" s="11"/>
      <c r="HY1104" s="11"/>
      <c r="HZ1104" s="11"/>
      <c r="IA1104" s="11"/>
      <c r="IB1104" s="11"/>
      <c r="IC1104" s="11"/>
      <c r="ID1104" s="11"/>
      <c r="IE1104" s="11"/>
      <c r="IF1104" s="11"/>
      <c r="IG1104" s="11"/>
      <c r="IH1104" s="11"/>
      <c r="II1104" s="11"/>
      <c r="IJ1104" s="11"/>
      <c r="IK1104" s="11"/>
    </row>
    <row r="1105" spans="1:245" ht="15" customHeight="1">
      <c r="A1105" s="6">
        <v>37</v>
      </c>
      <c r="B1105" s="12" t="s">
        <v>421</v>
      </c>
      <c r="C1105" s="3"/>
      <c r="D1105" s="3">
        <v>30200</v>
      </c>
      <c r="E1105" s="3"/>
      <c r="F1105" s="3">
        <v>22</v>
      </c>
      <c r="G1105" s="3">
        <v>7</v>
      </c>
      <c r="H1105" s="3">
        <v>1968</v>
      </c>
      <c r="I1105" s="3" t="s">
        <v>554</v>
      </c>
      <c r="J1105" s="4">
        <v>2016</v>
      </c>
      <c r="K1105" s="5" t="s">
        <v>614</v>
      </c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  <c r="DI1105" s="11"/>
      <c r="DJ1105" s="11"/>
      <c r="DK1105" s="11"/>
      <c r="DL1105" s="11"/>
      <c r="DM1105" s="11"/>
      <c r="DN1105" s="11"/>
      <c r="DO1105" s="11"/>
      <c r="DP1105" s="11"/>
      <c r="DQ1105" s="11"/>
      <c r="DR1105" s="11"/>
      <c r="DS1105" s="11"/>
      <c r="DT1105" s="11"/>
      <c r="DU1105" s="11"/>
      <c r="DV1105" s="11"/>
      <c r="DW1105" s="11"/>
      <c r="DX1105" s="11"/>
      <c r="DY1105" s="11"/>
      <c r="DZ1105" s="11"/>
      <c r="EA1105" s="11"/>
      <c r="EB1105" s="11"/>
      <c r="EC1105" s="11"/>
      <c r="ED1105" s="11"/>
      <c r="EE1105" s="11"/>
      <c r="EF1105" s="11"/>
      <c r="EG1105" s="11"/>
      <c r="EH1105" s="11"/>
      <c r="EI1105" s="11"/>
      <c r="EJ1105" s="11"/>
      <c r="EK1105" s="11"/>
      <c r="EL1105" s="11"/>
      <c r="EM1105" s="11"/>
      <c r="EN1105" s="11"/>
      <c r="EO1105" s="11"/>
      <c r="EP1105" s="11"/>
      <c r="EQ1105" s="11"/>
      <c r="ER1105" s="11"/>
      <c r="ES1105" s="11"/>
      <c r="ET1105" s="11"/>
      <c r="EU1105" s="11"/>
      <c r="EV1105" s="11"/>
      <c r="EW1105" s="11"/>
      <c r="EX1105" s="11"/>
      <c r="EY1105" s="11"/>
      <c r="EZ1105" s="11"/>
      <c r="FA1105" s="11"/>
      <c r="FB1105" s="11"/>
      <c r="FC1105" s="11"/>
      <c r="FD1105" s="11"/>
      <c r="FE1105" s="11"/>
      <c r="FF1105" s="11"/>
      <c r="FG1105" s="11"/>
      <c r="FH1105" s="11"/>
      <c r="FI1105" s="11"/>
      <c r="FJ1105" s="11"/>
      <c r="FK1105" s="11"/>
      <c r="FL1105" s="11"/>
      <c r="FM1105" s="11"/>
      <c r="FN1105" s="11"/>
      <c r="FO1105" s="11"/>
      <c r="FP1105" s="11"/>
      <c r="FQ1105" s="11"/>
      <c r="FR1105" s="11"/>
      <c r="FS1105" s="11"/>
      <c r="FT1105" s="11"/>
      <c r="FU1105" s="11"/>
      <c r="FV1105" s="11"/>
      <c r="FW1105" s="11"/>
      <c r="FX1105" s="11"/>
      <c r="FY1105" s="11"/>
      <c r="FZ1105" s="11"/>
      <c r="GA1105" s="11"/>
      <c r="GB1105" s="11"/>
      <c r="GC1105" s="11"/>
      <c r="GD1105" s="11"/>
      <c r="GE1105" s="11"/>
      <c r="GF1105" s="11"/>
      <c r="GG1105" s="11"/>
      <c r="GH1105" s="11"/>
      <c r="GI1105" s="11"/>
      <c r="GJ1105" s="11"/>
      <c r="GK1105" s="11"/>
      <c r="GL1105" s="11"/>
      <c r="GM1105" s="11"/>
      <c r="GN1105" s="11"/>
      <c r="GO1105" s="11"/>
      <c r="GP1105" s="11"/>
      <c r="GQ1105" s="11"/>
      <c r="GR1105" s="11"/>
      <c r="GS1105" s="11"/>
      <c r="GT1105" s="11"/>
      <c r="GU1105" s="11"/>
      <c r="GV1105" s="11"/>
      <c r="GW1105" s="11"/>
      <c r="GX1105" s="11"/>
      <c r="GY1105" s="11"/>
      <c r="GZ1105" s="11"/>
      <c r="HA1105" s="11"/>
      <c r="HB1105" s="11"/>
      <c r="HC1105" s="11"/>
      <c r="HD1105" s="11"/>
      <c r="HE1105" s="11"/>
      <c r="HF1105" s="11"/>
      <c r="HG1105" s="11"/>
      <c r="HH1105" s="11"/>
      <c r="HI1105" s="11"/>
      <c r="HJ1105" s="11"/>
      <c r="HK1105" s="11"/>
      <c r="HL1105" s="11"/>
      <c r="HM1105" s="11"/>
      <c r="HN1105" s="11"/>
      <c r="HO1105" s="11"/>
      <c r="HP1105" s="11"/>
      <c r="HQ1105" s="11"/>
      <c r="HR1105" s="11"/>
      <c r="HS1105" s="11"/>
      <c r="HT1105" s="11"/>
      <c r="HU1105" s="11"/>
      <c r="HV1105" s="11"/>
      <c r="HW1105" s="11"/>
      <c r="HX1105" s="11"/>
      <c r="HY1105" s="11"/>
      <c r="HZ1105" s="11"/>
      <c r="IA1105" s="11"/>
      <c r="IB1105" s="11"/>
      <c r="IC1105" s="11"/>
      <c r="ID1105" s="11"/>
      <c r="IE1105" s="11"/>
      <c r="IF1105" s="11"/>
      <c r="IG1105" s="11"/>
      <c r="IH1105" s="11"/>
      <c r="II1105" s="11"/>
      <c r="IJ1105" s="11"/>
      <c r="IK1105" s="11"/>
    </row>
    <row r="1106" spans="1:245" ht="15" customHeight="1">
      <c r="A1106" s="6"/>
      <c r="B1106" s="12" t="s">
        <v>1234</v>
      </c>
      <c r="C1106" s="3">
        <v>70</v>
      </c>
      <c r="D1106" s="3"/>
      <c r="E1106" s="3"/>
      <c r="F1106" s="3"/>
      <c r="G1106" s="3"/>
      <c r="H1106" s="3"/>
      <c r="I1106" s="3"/>
      <c r="J1106" s="4"/>
      <c r="K1106" s="5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  <c r="DN1106" s="11"/>
      <c r="DO1106" s="11"/>
      <c r="DP1106" s="11"/>
      <c r="DQ1106" s="11"/>
      <c r="DR1106" s="11"/>
      <c r="DS1106" s="11"/>
      <c r="DT1106" s="11"/>
      <c r="DU1106" s="11"/>
      <c r="DV1106" s="11"/>
      <c r="DW1106" s="11"/>
      <c r="DX1106" s="11"/>
      <c r="DY1106" s="11"/>
      <c r="DZ1106" s="11"/>
      <c r="EA1106" s="11"/>
      <c r="EB1106" s="11"/>
      <c r="EC1106" s="11"/>
      <c r="ED1106" s="11"/>
      <c r="EE1106" s="11"/>
      <c r="EF1106" s="11"/>
      <c r="EG1106" s="11"/>
      <c r="EH1106" s="11"/>
      <c r="EI1106" s="11"/>
      <c r="EJ1106" s="11"/>
      <c r="EK1106" s="11"/>
      <c r="EL1106" s="11"/>
      <c r="EM1106" s="11"/>
      <c r="EN1106" s="11"/>
      <c r="EO1106" s="11"/>
      <c r="EP1106" s="11"/>
      <c r="EQ1106" s="11"/>
      <c r="ER1106" s="11"/>
      <c r="ES1106" s="11"/>
      <c r="ET1106" s="11"/>
      <c r="EU1106" s="11"/>
      <c r="EV1106" s="11"/>
      <c r="EW1106" s="11"/>
      <c r="EX1106" s="11"/>
      <c r="EY1106" s="11"/>
      <c r="EZ1106" s="11"/>
      <c r="FA1106" s="11"/>
      <c r="FB1106" s="11"/>
      <c r="FC1106" s="11"/>
      <c r="FD1106" s="11"/>
      <c r="FE1106" s="11"/>
      <c r="FF1106" s="11"/>
      <c r="FG1106" s="11"/>
      <c r="FH1106" s="11"/>
      <c r="FI1106" s="11"/>
      <c r="FJ1106" s="11"/>
      <c r="FK1106" s="11"/>
      <c r="FL1106" s="11"/>
      <c r="FM1106" s="11"/>
      <c r="FN1106" s="11"/>
      <c r="FO1106" s="11"/>
      <c r="FP1106" s="11"/>
      <c r="FQ1106" s="11"/>
      <c r="FR1106" s="11"/>
      <c r="FS1106" s="11"/>
      <c r="FT1106" s="11"/>
      <c r="FU1106" s="11"/>
      <c r="FV1106" s="11"/>
      <c r="FW1106" s="11"/>
      <c r="FX1106" s="11"/>
      <c r="FY1106" s="11"/>
      <c r="FZ1106" s="11"/>
      <c r="GA1106" s="11"/>
      <c r="GB1106" s="11"/>
      <c r="GC1106" s="11"/>
      <c r="GD1106" s="11"/>
      <c r="GE1106" s="11"/>
      <c r="GF1106" s="11"/>
      <c r="GG1106" s="11"/>
      <c r="GH1106" s="11"/>
      <c r="GI1106" s="11"/>
      <c r="GJ1106" s="11"/>
      <c r="GK1106" s="11"/>
      <c r="GL1106" s="11"/>
      <c r="GM1106" s="11"/>
      <c r="GN1106" s="11"/>
      <c r="GO1106" s="11"/>
      <c r="GP1106" s="11"/>
      <c r="GQ1106" s="11"/>
      <c r="GR1106" s="11"/>
      <c r="GS1106" s="11"/>
      <c r="GT1106" s="11"/>
      <c r="GU1106" s="11"/>
      <c r="GV1106" s="11"/>
      <c r="GW1106" s="11"/>
      <c r="GX1106" s="11"/>
      <c r="GY1106" s="11"/>
      <c r="GZ1106" s="11"/>
      <c r="HA1106" s="11"/>
      <c r="HB1106" s="11"/>
      <c r="HC1106" s="11"/>
      <c r="HD1106" s="11"/>
      <c r="HE1106" s="11"/>
      <c r="HF1106" s="11"/>
      <c r="HG1106" s="11"/>
      <c r="HH1106" s="11"/>
      <c r="HI1106" s="11"/>
      <c r="HJ1106" s="11"/>
      <c r="HK1106" s="11"/>
      <c r="HL1106" s="11"/>
      <c r="HM1106" s="11"/>
      <c r="HN1106" s="11"/>
      <c r="HO1106" s="11"/>
      <c r="HP1106" s="11"/>
      <c r="HQ1106" s="11"/>
      <c r="HR1106" s="11"/>
      <c r="HS1106" s="11"/>
      <c r="HT1106" s="11"/>
      <c r="HU1106" s="11"/>
      <c r="HV1106" s="11"/>
      <c r="HW1106" s="11"/>
      <c r="HX1106" s="11"/>
      <c r="HY1106" s="11"/>
      <c r="HZ1106" s="11"/>
      <c r="IA1106" s="11"/>
      <c r="IB1106" s="11"/>
      <c r="IC1106" s="11"/>
      <c r="ID1106" s="11"/>
      <c r="IE1106" s="11"/>
      <c r="IF1106" s="11"/>
      <c r="IG1106" s="11"/>
      <c r="IH1106" s="11"/>
      <c r="II1106" s="11"/>
      <c r="IJ1106" s="11"/>
      <c r="IK1106" s="11"/>
    </row>
    <row r="1107" spans="1:245" ht="15" customHeight="1" hidden="1">
      <c r="A1107" s="6">
        <v>38</v>
      </c>
      <c r="B1107" s="12" t="s">
        <v>422</v>
      </c>
      <c r="C1107" s="3"/>
      <c r="D1107" s="3">
        <v>30200</v>
      </c>
      <c r="E1107" s="3"/>
      <c r="F1107" s="3">
        <v>13</v>
      </c>
      <c r="G1107" s="3">
        <v>4</v>
      </c>
      <c r="H1107" s="3">
        <v>1968</v>
      </c>
      <c r="I1107" s="3" t="s">
        <v>554</v>
      </c>
      <c r="J1107" s="4">
        <v>2016</v>
      </c>
      <c r="K1107" s="5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  <c r="DN1107" s="11"/>
      <c r="DO1107" s="11"/>
      <c r="DP1107" s="11"/>
      <c r="DQ1107" s="11"/>
      <c r="DR1107" s="11"/>
      <c r="DS1107" s="11"/>
      <c r="DT1107" s="11"/>
      <c r="DU1107" s="11"/>
      <c r="DV1107" s="11"/>
      <c r="DW1107" s="11"/>
      <c r="DX1107" s="11"/>
      <c r="DY1107" s="11"/>
      <c r="DZ1107" s="11"/>
      <c r="EA1107" s="11"/>
      <c r="EB1107" s="11"/>
      <c r="EC1107" s="11"/>
      <c r="ED1107" s="11"/>
      <c r="EE1107" s="11"/>
      <c r="EF1107" s="11"/>
      <c r="EG1107" s="11"/>
      <c r="EH1107" s="11"/>
      <c r="EI1107" s="11"/>
      <c r="EJ1107" s="11"/>
      <c r="EK1107" s="11"/>
      <c r="EL1107" s="11"/>
      <c r="EM1107" s="11"/>
      <c r="EN1107" s="11"/>
      <c r="EO1107" s="11"/>
      <c r="EP1107" s="11"/>
      <c r="EQ1107" s="11"/>
      <c r="ER1107" s="11"/>
      <c r="ES1107" s="11"/>
      <c r="ET1107" s="11"/>
      <c r="EU1107" s="11"/>
      <c r="EV1107" s="11"/>
      <c r="EW1107" s="11"/>
      <c r="EX1107" s="11"/>
      <c r="EY1107" s="11"/>
      <c r="EZ1107" s="11"/>
      <c r="FA1107" s="11"/>
      <c r="FB1107" s="11"/>
      <c r="FC1107" s="11"/>
      <c r="FD1107" s="11"/>
      <c r="FE1107" s="11"/>
      <c r="FF1107" s="11"/>
      <c r="FG1107" s="11"/>
      <c r="FH1107" s="11"/>
      <c r="FI1107" s="11"/>
      <c r="FJ1107" s="11"/>
      <c r="FK1107" s="11"/>
      <c r="FL1107" s="11"/>
      <c r="FM1107" s="11"/>
      <c r="FN1107" s="11"/>
      <c r="FO1107" s="11"/>
      <c r="FP1107" s="11"/>
      <c r="FQ1107" s="11"/>
      <c r="FR1107" s="11"/>
      <c r="FS1107" s="11"/>
      <c r="FT1107" s="11"/>
      <c r="FU1107" s="11"/>
      <c r="FV1107" s="11"/>
      <c r="FW1107" s="11"/>
      <c r="FX1107" s="11"/>
      <c r="FY1107" s="11"/>
      <c r="FZ1107" s="11"/>
      <c r="GA1107" s="11"/>
      <c r="GB1107" s="11"/>
      <c r="GC1107" s="11"/>
      <c r="GD1107" s="11"/>
      <c r="GE1107" s="11"/>
      <c r="GF1107" s="11"/>
      <c r="GG1107" s="11"/>
      <c r="GH1107" s="11"/>
      <c r="GI1107" s="11"/>
      <c r="GJ1107" s="11"/>
      <c r="GK1107" s="11"/>
      <c r="GL1107" s="11"/>
      <c r="GM1107" s="11"/>
      <c r="GN1107" s="11"/>
      <c r="GO1107" s="11"/>
      <c r="GP1107" s="11"/>
      <c r="GQ1107" s="11"/>
      <c r="GR1107" s="11"/>
      <c r="GS1107" s="11"/>
      <c r="GT1107" s="11"/>
      <c r="GU1107" s="11"/>
      <c r="GV1107" s="11"/>
      <c r="GW1107" s="11"/>
      <c r="GX1107" s="11"/>
      <c r="GY1107" s="11"/>
      <c r="GZ1107" s="11"/>
      <c r="HA1107" s="11"/>
      <c r="HB1107" s="11"/>
      <c r="HC1107" s="11"/>
      <c r="HD1107" s="11"/>
      <c r="HE1107" s="11"/>
      <c r="HF1107" s="11"/>
      <c r="HG1107" s="11"/>
      <c r="HH1107" s="11"/>
      <c r="HI1107" s="11"/>
      <c r="HJ1107" s="11"/>
      <c r="HK1107" s="11"/>
      <c r="HL1107" s="11"/>
      <c r="HM1107" s="11"/>
      <c r="HN1107" s="11"/>
      <c r="HO1107" s="11"/>
      <c r="HP1107" s="11"/>
      <c r="HQ1107" s="11"/>
      <c r="HR1107" s="11"/>
      <c r="HS1107" s="11"/>
      <c r="HT1107" s="11"/>
      <c r="HU1107" s="11"/>
      <c r="HV1107" s="11"/>
      <c r="HW1107" s="11"/>
      <c r="HX1107" s="11"/>
      <c r="HY1107" s="11"/>
      <c r="HZ1107" s="11"/>
      <c r="IA1107" s="11"/>
      <c r="IB1107" s="11"/>
      <c r="IC1107" s="11"/>
      <c r="ID1107" s="11"/>
      <c r="IE1107" s="11"/>
      <c r="IF1107" s="11"/>
      <c r="IG1107" s="11"/>
      <c r="IH1107" s="11"/>
      <c r="II1107" s="11"/>
      <c r="IJ1107" s="11"/>
      <c r="IK1107" s="11"/>
    </row>
    <row r="1108" spans="1:245" ht="15" customHeight="1" hidden="1">
      <c r="A1108" s="6"/>
      <c r="B1108" s="12" t="s">
        <v>1234</v>
      </c>
      <c r="C1108" s="3">
        <v>65</v>
      </c>
      <c r="D1108" s="3"/>
      <c r="E1108" s="3"/>
      <c r="F1108" s="3"/>
      <c r="G1108" s="3"/>
      <c r="H1108" s="3"/>
      <c r="I1108" s="3"/>
      <c r="J1108" s="4"/>
      <c r="K1108" s="5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  <c r="GX1108" s="11"/>
      <c r="GY1108" s="11"/>
      <c r="GZ1108" s="11"/>
      <c r="HA1108" s="11"/>
      <c r="HB1108" s="11"/>
      <c r="HC1108" s="11"/>
      <c r="HD1108" s="11"/>
      <c r="HE1108" s="11"/>
      <c r="HF1108" s="11"/>
      <c r="HG1108" s="11"/>
      <c r="HH1108" s="11"/>
      <c r="HI1108" s="11"/>
      <c r="HJ1108" s="11"/>
      <c r="HK1108" s="11"/>
      <c r="HL1108" s="11"/>
      <c r="HM1108" s="11"/>
      <c r="HN1108" s="11"/>
      <c r="HO1108" s="11"/>
      <c r="HP1108" s="11"/>
      <c r="HQ1108" s="11"/>
      <c r="HR1108" s="11"/>
      <c r="HS1108" s="11"/>
      <c r="HT1108" s="11"/>
      <c r="HU1108" s="11"/>
      <c r="HV1108" s="11"/>
      <c r="HW1108" s="11"/>
      <c r="HX1108" s="11"/>
      <c r="HY1108" s="11"/>
      <c r="HZ1108" s="11"/>
      <c r="IA1108" s="11"/>
      <c r="IB1108" s="11"/>
      <c r="IC1108" s="11"/>
      <c r="ID1108" s="11"/>
      <c r="IE1108" s="11"/>
      <c r="IF1108" s="11"/>
      <c r="IG1108" s="11"/>
      <c r="IH1108" s="11"/>
      <c r="II1108" s="11"/>
      <c r="IJ1108" s="11"/>
      <c r="IK1108" s="11"/>
    </row>
    <row r="1109" spans="1:245" ht="15" customHeight="1" hidden="1">
      <c r="A1109" s="6">
        <v>39</v>
      </c>
      <c r="B1109" s="12" t="s">
        <v>423</v>
      </c>
      <c r="C1109" s="3"/>
      <c r="D1109" s="3">
        <v>30200</v>
      </c>
      <c r="E1109" s="3"/>
      <c r="F1109" s="3">
        <v>13</v>
      </c>
      <c r="G1109" s="3">
        <v>4</v>
      </c>
      <c r="H1109" s="3">
        <v>1968</v>
      </c>
      <c r="I1109" s="3" t="s">
        <v>554</v>
      </c>
      <c r="J1109" s="4">
        <v>2016</v>
      </c>
      <c r="K1109" s="5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  <c r="HA1109" s="11"/>
      <c r="HB1109" s="11"/>
      <c r="HC1109" s="11"/>
      <c r="HD1109" s="11"/>
      <c r="HE1109" s="11"/>
      <c r="HF1109" s="11"/>
      <c r="HG1109" s="11"/>
      <c r="HH1109" s="11"/>
      <c r="HI1109" s="11"/>
      <c r="HJ1109" s="11"/>
      <c r="HK1109" s="11"/>
      <c r="HL1109" s="11"/>
      <c r="HM1109" s="11"/>
      <c r="HN1109" s="11"/>
      <c r="HO1109" s="11"/>
      <c r="HP1109" s="11"/>
      <c r="HQ1109" s="11"/>
      <c r="HR1109" s="11"/>
      <c r="HS1109" s="11"/>
      <c r="HT1109" s="11"/>
      <c r="HU1109" s="11"/>
      <c r="HV1109" s="11"/>
      <c r="HW1109" s="11"/>
      <c r="HX1109" s="11"/>
      <c r="HY1109" s="11"/>
      <c r="HZ1109" s="11"/>
      <c r="IA1109" s="11"/>
      <c r="IB1109" s="11"/>
      <c r="IC1109" s="11"/>
      <c r="ID1109" s="11"/>
      <c r="IE1109" s="11"/>
      <c r="IF1109" s="11"/>
      <c r="IG1109" s="11"/>
      <c r="IH1109" s="11"/>
      <c r="II1109" s="11"/>
      <c r="IJ1109" s="11"/>
      <c r="IK1109" s="11"/>
    </row>
    <row r="1110" spans="1:245" ht="15" customHeight="1" hidden="1">
      <c r="A1110" s="6"/>
      <c r="B1110" s="12" t="s">
        <v>1234</v>
      </c>
      <c r="C1110" s="3">
        <v>60</v>
      </c>
      <c r="D1110" s="3"/>
      <c r="E1110" s="3"/>
      <c r="F1110" s="3"/>
      <c r="G1110" s="3"/>
      <c r="H1110" s="3"/>
      <c r="I1110" s="3"/>
      <c r="J1110" s="4"/>
      <c r="K1110" s="5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  <c r="GX1110" s="11"/>
      <c r="GY1110" s="11"/>
      <c r="GZ1110" s="11"/>
      <c r="HA1110" s="11"/>
      <c r="HB1110" s="11"/>
      <c r="HC1110" s="11"/>
      <c r="HD1110" s="11"/>
      <c r="HE1110" s="11"/>
      <c r="HF1110" s="11"/>
      <c r="HG1110" s="11"/>
      <c r="HH1110" s="11"/>
      <c r="HI1110" s="11"/>
      <c r="HJ1110" s="11"/>
      <c r="HK1110" s="11"/>
      <c r="HL1110" s="11"/>
      <c r="HM1110" s="11"/>
      <c r="HN1110" s="11"/>
      <c r="HO1110" s="11"/>
      <c r="HP1110" s="11"/>
      <c r="HQ1110" s="11"/>
      <c r="HR1110" s="11"/>
      <c r="HS1110" s="11"/>
      <c r="HT1110" s="11"/>
      <c r="HU1110" s="11"/>
      <c r="HV1110" s="11"/>
      <c r="HW1110" s="11"/>
      <c r="HX1110" s="11"/>
      <c r="HY1110" s="11"/>
      <c r="HZ1110" s="11"/>
      <c r="IA1110" s="11"/>
      <c r="IB1110" s="11"/>
      <c r="IC1110" s="11"/>
      <c r="ID1110" s="11"/>
      <c r="IE1110" s="11"/>
      <c r="IF1110" s="11"/>
      <c r="IG1110" s="11"/>
      <c r="IH1110" s="11"/>
      <c r="II1110" s="11"/>
      <c r="IJ1110" s="11"/>
      <c r="IK1110" s="11"/>
    </row>
    <row r="1111" spans="1:245" ht="15" customHeight="1" hidden="1">
      <c r="A1111" s="6">
        <v>40</v>
      </c>
      <c r="B1111" s="12" t="s">
        <v>424</v>
      </c>
      <c r="C1111" s="3"/>
      <c r="D1111" s="3">
        <v>30200</v>
      </c>
      <c r="E1111" s="3"/>
      <c r="F1111" s="3">
        <v>129</v>
      </c>
      <c r="G1111" s="3">
        <v>39</v>
      </c>
      <c r="H1111" s="3">
        <v>1992</v>
      </c>
      <c r="I1111" s="3" t="s">
        <v>554</v>
      </c>
      <c r="J1111" s="4">
        <v>2016</v>
      </c>
      <c r="K1111" s="5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  <c r="GX1111" s="11"/>
      <c r="GY1111" s="11"/>
      <c r="GZ1111" s="11"/>
      <c r="HA1111" s="11"/>
      <c r="HB1111" s="11"/>
      <c r="HC1111" s="11"/>
      <c r="HD1111" s="11"/>
      <c r="HE1111" s="11"/>
      <c r="HF1111" s="11"/>
      <c r="HG1111" s="11"/>
      <c r="HH1111" s="11"/>
      <c r="HI1111" s="11"/>
      <c r="HJ1111" s="11"/>
      <c r="HK1111" s="11"/>
      <c r="HL1111" s="11"/>
      <c r="HM1111" s="11"/>
      <c r="HN1111" s="11"/>
      <c r="HO1111" s="11"/>
      <c r="HP1111" s="11"/>
      <c r="HQ1111" s="11"/>
      <c r="HR1111" s="11"/>
      <c r="HS1111" s="11"/>
      <c r="HT1111" s="11"/>
      <c r="HU1111" s="11"/>
      <c r="HV1111" s="11"/>
      <c r="HW1111" s="11"/>
      <c r="HX1111" s="11"/>
      <c r="HY1111" s="11"/>
      <c r="HZ1111" s="11"/>
      <c r="IA1111" s="11"/>
      <c r="IB1111" s="11"/>
      <c r="IC1111" s="11"/>
      <c r="ID1111" s="11"/>
      <c r="IE1111" s="11"/>
      <c r="IF1111" s="11"/>
      <c r="IG1111" s="11"/>
      <c r="IH1111" s="11"/>
      <c r="II1111" s="11"/>
      <c r="IJ1111" s="11"/>
      <c r="IK1111" s="11"/>
    </row>
    <row r="1112" spans="1:245" ht="15" customHeight="1" hidden="1">
      <c r="A1112" s="6"/>
      <c r="B1112" s="12" t="s">
        <v>1266</v>
      </c>
      <c r="C1112" s="3">
        <v>260</v>
      </c>
      <c r="D1112" s="3"/>
      <c r="E1112" s="3"/>
      <c r="F1112" s="3"/>
      <c r="G1112" s="3"/>
      <c r="H1112" s="3"/>
      <c r="I1112" s="3"/>
      <c r="J1112" s="4"/>
      <c r="K1112" s="5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  <c r="HA1112" s="11"/>
      <c r="HB1112" s="11"/>
      <c r="HC1112" s="11"/>
      <c r="HD1112" s="11"/>
      <c r="HE1112" s="11"/>
      <c r="HF1112" s="11"/>
      <c r="HG1112" s="11"/>
      <c r="HH1112" s="11"/>
      <c r="HI1112" s="11"/>
      <c r="HJ1112" s="11"/>
      <c r="HK1112" s="11"/>
      <c r="HL1112" s="11"/>
      <c r="HM1112" s="11"/>
      <c r="HN1112" s="11"/>
      <c r="HO1112" s="11"/>
      <c r="HP1112" s="11"/>
      <c r="HQ1112" s="11"/>
      <c r="HR1112" s="11"/>
      <c r="HS1112" s="11"/>
      <c r="HT1112" s="11"/>
      <c r="HU1112" s="11"/>
      <c r="HV1112" s="11"/>
      <c r="HW1112" s="11"/>
      <c r="HX1112" s="11"/>
      <c r="HY1112" s="11"/>
      <c r="HZ1112" s="11"/>
      <c r="IA1112" s="11"/>
      <c r="IB1112" s="11"/>
      <c r="IC1112" s="11"/>
      <c r="ID1112" s="11"/>
      <c r="IE1112" s="11"/>
      <c r="IF1112" s="11"/>
      <c r="IG1112" s="11"/>
      <c r="IH1112" s="11"/>
      <c r="II1112" s="11"/>
      <c r="IJ1112" s="11"/>
      <c r="IK1112" s="11"/>
    </row>
    <row r="1113" spans="1:245" ht="15" customHeight="1" hidden="1">
      <c r="A1113" s="6">
        <v>41</v>
      </c>
      <c r="B1113" s="12" t="s">
        <v>425</v>
      </c>
      <c r="C1113" s="3"/>
      <c r="D1113" s="3">
        <v>30200</v>
      </c>
      <c r="E1113" s="3"/>
      <c r="F1113" s="3">
        <v>139</v>
      </c>
      <c r="G1113" s="3">
        <v>42</v>
      </c>
      <c r="H1113" s="3">
        <v>1992</v>
      </c>
      <c r="I1113" s="3" t="s">
        <v>554</v>
      </c>
      <c r="J1113" s="4">
        <v>2016</v>
      </c>
      <c r="K1113" s="5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  <c r="GX1113" s="11"/>
      <c r="GY1113" s="11"/>
      <c r="GZ1113" s="11"/>
      <c r="HA1113" s="11"/>
      <c r="HB1113" s="11"/>
      <c r="HC1113" s="11"/>
      <c r="HD1113" s="11"/>
      <c r="HE1113" s="11"/>
      <c r="HF1113" s="11"/>
      <c r="HG1113" s="11"/>
      <c r="HH1113" s="11"/>
      <c r="HI1113" s="11"/>
      <c r="HJ1113" s="11"/>
      <c r="HK1113" s="11"/>
      <c r="HL1113" s="11"/>
      <c r="HM1113" s="11"/>
      <c r="HN1113" s="11"/>
      <c r="HO1113" s="11"/>
      <c r="HP1113" s="11"/>
      <c r="HQ1113" s="11"/>
      <c r="HR1113" s="11"/>
      <c r="HS1113" s="11"/>
      <c r="HT1113" s="11"/>
      <c r="HU1113" s="11"/>
      <c r="HV1113" s="11"/>
      <c r="HW1113" s="11"/>
      <c r="HX1113" s="11"/>
      <c r="HY1113" s="11"/>
      <c r="HZ1113" s="11"/>
      <c r="IA1113" s="11"/>
      <c r="IB1113" s="11"/>
      <c r="IC1113" s="11"/>
      <c r="ID1113" s="11"/>
      <c r="IE1113" s="11"/>
      <c r="IF1113" s="11"/>
      <c r="IG1113" s="11"/>
      <c r="IH1113" s="11"/>
      <c r="II1113" s="11"/>
      <c r="IJ1113" s="11"/>
      <c r="IK1113" s="11"/>
    </row>
    <row r="1114" spans="1:245" ht="15" customHeight="1" hidden="1">
      <c r="A1114" s="6"/>
      <c r="B1114" s="12" t="s">
        <v>1290</v>
      </c>
      <c r="C1114" s="3">
        <v>280</v>
      </c>
      <c r="D1114" s="3"/>
      <c r="E1114" s="3"/>
      <c r="F1114" s="3"/>
      <c r="G1114" s="3"/>
      <c r="H1114" s="3"/>
      <c r="I1114" s="3"/>
      <c r="J1114" s="4"/>
      <c r="K1114" s="5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  <c r="GX1114" s="11"/>
      <c r="GY1114" s="11"/>
      <c r="GZ1114" s="11"/>
      <c r="HA1114" s="11"/>
      <c r="HB1114" s="11"/>
      <c r="HC1114" s="11"/>
      <c r="HD1114" s="11"/>
      <c r="HE1114" s="11"/>
      <c r="HF1114" s="11"/>
      <c r="HG1114" s="11"/>
      <c r="HH1114" s="11"/>
      <c r="HI1114" s="11"/>
      <c r="HJ1114" s="11"/>
      <c r="HK1114" s="11"/>
      <c r="HL1114" s="11"/>
      <c r="HM1114" s="11"/>
      <c r="HN1114" s="11"/>
      <c r="HO1114" s="11"/>
      <c r="HP1114" s="11"/>
      <c r="HQ1114" s="11"/>
      <c r="HR1114" s="11"/>
      <c r="HS1114" s="11"/>
      <c r="HT1114" s="11"/>
      <c r="HU1114" s="11"/>
      <c r="HV1114" s="11"/>
      <c r="HW1114" s="11"/>
      <c r="HX1114" s="11"/>
      <c r="HY1114" s="11"/>
      <c r="HZ1114" s="11"/>
      <c r="IA1114" s="11"/>
      <c r="IB1114" s="11"/>
      <c r="IC1114" s="11"/>
      <c r="ID1114" s="11"/>
      <c r="IE1114" s="11"/>
      <c r="IF1114" s="11"/>
      <c r="IG1114" s="11"/>
      <c r="IH1114" s="11"/>
      <c r="II1114" s="11"/>
      <c r="IJ1114" s="11"/>
      <c r="IK1114" s="11"/>
    </row>
    <row r="1115" spans="1:245" ht="15" customHeight="1" hidden="1">
      <c r="A1115" s="6">
        <v>42</v>
      </c>
      <c r="B1115" s="12" t="s">
        <v>426</v>
      </c>
      <c r="C1115" s="3"/>
      <c r="D1115" s="3">
        <v>30200</v>
      </c>
      <c r="E1115" s="3"/>
      <c r="F1115" s="3">
        <v>26</v>
      </c>
      <c r="G1115" s="3">
        <v>8</v>
      </c>
      <c r="H1115" s="3">
        <v>1968</v>
      </c>
      <c r="I1115" s="3" t="s">
        <v>554</v>
      </c>
      <c r="J1115" s="4">
        <v>2016</v>
      </c>
      <c r="K1115" s="5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  <c r="DN1115" s="11"/>
      <c r="DO1115" s="11"/>
      <c r="DP1115" s="11"/>
      <c r="DQ1115" s="11"/>
      <c r="DR1115" s="11"/>
      <c r="DS1115" s="11"/>
      <c r="DT1115" s="11"/>
      <c r="DU1115" s="11"/>
      <c r="DV1115" s="11"/>
      <c r="DW1115" s="11"/>
      <c r="DX1115" s="11"/>
      <c r="DY1115" s="11"/>
      <c r="DZ1115" s="11"/>
      <c r="EA1115" s="11"/>
      <c r="EB1115" s="11"/>
      <c r="EC1115" s="11"/>
      <c r="ED1115" s="11"/>
      <c r="EE1115" s="11"/>
      <c r="EF1115" s="11"/>
      <c r="EG1115" s="11"/>
      <c r="EH1115" s="11"/>
      <c r="EI1115" s="11"/>
      <c r="EJ1115" s="11"/>
      <c r="EK1115" s="11"/>
      <c r="EL1115" s="11"/>
      <c r="EM1115" s="11"/>
      <c r="EN1115" s="11"/>
      <c r="EO1115" s="11"/>
      <c r="EP1115" s="11"/>
      <c r="EQ1115" s="11"/>
      <c r="ER1115" s="11"/>
      <c r="ES1115" s="11"/>
      <c r="ET1115" s="11"/>
      <c r="EU1115" s="11"/>
      <c r="EV1115" s="11"/>
      <c r="EW1115" s="11"/>
      <c r="EX1115" s="11"/>
      <c r="EY1115" s="11"/>
      <c r="EZ1115" s="11"/>
      <c r="FA1115" s="11"/>
      <c r="FB1115" s="11"/>
      <c r="FC1115" s="11"/>
      <c r="FD1115" s="11"/>
      <c r="FE1115" s="11"/>
      <c r="FF1115" s="11"/>
      <c r="FG1115" s="11"/>
      <c r="FH1115" s="11"/>
      <c r="FI1115" s="11"/>
      <c r="FJ1115" s="11"/>
      <c r="FK1115" s="11"/>
      <c r="FL1115" s="11"/>
      <c r="FM1115" s="11"/>
      <c r="FN1115" s="11"/>
      <c r="FO1115" s="11"/>
      <c r="FP1115" s="11"/>
      <c r="FQ1115" s="11"/>
      <c r="FR1115" s="11"/>
      <c r="FS1115" s="11"/>
      <c r="FT1115" s="11"/>
      <c r="FU1115" s="11"/>
      <c r="FV1115" s="11"/>
      <c r="FW1115" s="11"/>
      <c r="FX1115" s="11"/>
      <c r="FY1115" s="11"/>
      <c r="FZ1115" s="11"/>
      <c r="GA1115" s="11"/>
      <c r="GB1115" s="11"/>
      <c r="GC1115" s="11"/>
      <c r="GD1115" s="11"/>
      <c r="GE1115" s="11"/>
      <c r="GF1115" s="11"/>
      <c r="GG1115" s="11"/>
      <c r="GH1115" s="11"/>
      <c r="GI1115" s="11"/>
      <c r="GJ1115" s="11"/>
      <c r="GK1115" s="11"/>
      <c r="GL1115" s="11"/>
      <c r="GM1115" s="11"/>
      <c r="GN1115" s="11"/>
      <c r="GO1115" s="11"/>
      <c r="GP1115" s="11"/>
      <c r="GQ1115" s="11"/>
      <c r="GR1115" s="11"/>
      <c r="GS1115" s="11"/>
      <c r="GT1115" s="11"/>
      <c r="GU1115" s="11"/>
      <c r="GV1115" s="11"/>
      <c r="GW1115" s="11"/>
      <c r="GX1115" s="11"/>
      <c r="GY1115" s="11"/>
      <c r="GZ1115" s="11"/>
      <c r="HA1115" s="11"/>
      <c r="HB1115" s="11"/>
      <c r="HC1115" s="11"/>
      <c r="HD1115" s="11"/>
      <c r="HE1115" s="11"/>
      <c r="HF1115" s="11"/>
      <c r="HG1115" s="11"/>
      <c r="HH1115" s="11"/>
      <c r="HI1115" s="11"/>
      <c r="HJ1115" s="11"/>
      <c r="HK1115" s="11"/>
      <c r="HL1115" s="11"/>
      <c r="HM1115" s="11"/>
      <c r="HN1115" s="11"/>
      <c r="HO1115" s="11"/>
      <c r="HP1115" s="11"/>
      <c r="HQ1115" s="11"/>
      <c r="HR1115" s="11"/>
      <c r="HS1115" s="11"/>
      <c r="HT1115" s="11"/>
      <c r="HU1115" s="11"/>
      <c r="HV1115" s="11"/>
      <c r="HW1115" s="11"/>
      <c r="HX1115" s="11"/>
      <c r="HY1115" s="11"/>
      <c r="HZ1115" s="11"/>
      <c r="IA1115" s="11"/>
      <c r="IB1115" s="11"/>
      <c r="IC1115" s="11"/>
      <c r="ID1115" s="11"/>
      <c r="IE1115" s="11"/>
      <c r="IF1115" s="11"/>
      <c r="IG1115" s="11"/>
      <c r="IH1115" s="11"/>
      <c r="II1115" s="11"/>
      <c r="IJ1115" s="11"/>
      <c r="IK1115" s="11"/>
    </row>
    <row r="1116" spans="1:245" ht="15" customHeight="1" hidden="1">
      <c r="A1116" s="6"/>
      <c r="B1116" s="12" t="s">
        <v>1270</v>
      </c>
      <c r="C1116" s="3">
        <v>60</v>
      </c>
      <c r="D1116" s="3"/>
      <c r="E1116" s="3"/>
      <c r="F1116" s="3"/>
      <c r="G1116" s="3"/>
      <c r="H1116" s="3"/>
      <c r="I1116" s="3"/>
      <c r="J1116" s="4"/>
      <c r="K1116" s="5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  <c r="DN1116" s="11"/>
      <c r="DO1116" s="11"/>
      <c r="DP1116" s="11"/>
      <c r="DQ1116" s="11"/>
      <c r="DR1116" s="11"/>
      <c r="DS1116" s="11"/>
      <c r="DT1116" s="11"/>
      <c r="DU1116" s="11"/>
      <c r="DV1116" s="11"/>
      <c r="DW1116" s="11"/>
      <c r="DX1116" s="11"/>
      <c r="DY1116" s="11"/>
      <c r="DZ1116" s="11"/>
      <c r="EA1116" s="11"/>
      <c r="EB1116" s="11"/>
      <c r="EC1116" s="11"/>
      <c r="ED1116" s="11"/>
      <c r="EE1116" s="11"/>
      <c r="EF1116" s="11"/>
      <c r="EG1116" s="11"/>
      <c r="EH1116" s="11"/>
      <c r="EI1116" s="11"/>
      <c r="EJ1116" s="11"/>
      <c r="EK1116" s="11"/>
      <c r="EL1116" s="11"/>
      <c r="EM1116" s="11"/>
      <c r="EN1116" s="11"/>
      <c r="EO1116" s="11"/>
      <c r="EP1116" s="11"/>
      <c r="EQ1116" s="11"/>
      <c r="ER1116" s="11"/>
      <c r="ES1116" s="11"/>
      <c r="ET1116" s="11"/>
      <c r="EU1116" s="11"/>
      <c r="EV1116" s="11"/>
      <c r="EW1116" s="11"/>
      <c r="EX1116" s="11"/>
      <c r="EY1116" s="11"/>
      <c r="EZ1116" s="11"/>
      <c r="FA1116" s="11"/>
      <c r="FB1116" s="11"/>
      <c r="FC1116" s="11"/>
      <c r="FD1116" s="11"/>
      <c r="FE1116" s="11"/>
      <c r="FF1116" s="11"/>
      <c r="FG1116" s="11"/>
      <c r="FH1116" s="11"/>
      <c r="FI1116" s="11"/>
      <c r="FJ1116" s="11"/>
      <c r="FK1116" s="11"/>
      <c r="FL1116" s="11"/>
      <c r="FM1116" s="11"/>
      <c r="FN1116" s="11"/>
      <c r="FO1116" s="11"/>
      <c r="FP1116" s="11"/>
      <c r="FQ1116" s="11"/>
      <c r="FR1116" s="11"/>
      <c r="FS1116" s="11"/>
      <c r="FT1116" s="11"/>
      <c r="FU1116" s="11"/>
      <c r="FV1116" s="11"/>
      <c r="FW1116" s="11"/>
      <c r="FX1116" s="11"/>
      <c r="FY1116" s="11"/>
      <c r="FZ1116" s="11"/>
      <c r="GA1116" s="11"/>
      <c r="GB1116" s="11"/>
      <c r="GC1116" s="11"/>
      <c r="GD1116" s="11"/>
      <c r="GE1116" s="11"/>
      <c r="GF1116" s="11"/>
      <c r="GG1116" s="11"/>
      <c r="GH1116" s="11"/>
      <c r="GI1116" s="11"/>
      <c r="GJ1116" s="11"/>
      <c r="GK1116" s="11"/>
      <c r="GL1116" s="11"/>
      <c r="GM1116" s="11"/>
      <c r="GN1116" s="11"/>
      <c r="GO1116" s="11"/>
      <c r="GP1116" s="11"/>
      <c r="GQ1116" s="11"/>
      <c r="GR1116" s="11"/>
      <c r="GS1116" s="11"/>
      <c r="GT1116" s="11"/>
      <c r="GU1116" s="11"/>
      <c r="GV1116" s="11"/>
      <c r="GW1116" s="11"/>
      <c r="GX1116" s="11"/>
      <c r="GY1116" s="11"/>
      <c r="GZ1116" s="11"/>
      <c r="HA1116" s="11"/>
      <c r="HB1116" s="11"/>
      <c r="HC1116" s="11"/>
      <c r="HD1116" s="11"/>
      <c r="HE1116" s="11"/>
      <c r="HF1116" s="11"/>
      <c r="HG1116" s="11"/>
      <c r="HH1116" s="11"/>
      <c r="HI1116" s="11"/>
      <c r="HJ1116" s="11"/>
      <c r="HK1116" s="11"/>
      <c r="HL1116" s="11"/>
      <c r="HM1116" s="11"/>
      <c r="HN1116" s="11"/>
      <c r="HO1116" s="11"/>
      <c r="HP1116" s="11"/>
      <c r="HQ1116" s="11"/>
      <c r="HR1116" s="11"/>
      <c r="HS1116" s="11"/>
      <c r="HT1116" s="11"/>
      <c r="HU1116" s="11"/>
      <c r="HV1116" s="11"/>
      <c r="HW1116" s="11"/>
      <c r="HX1116" s="11"/>
      <c r="HY1116" s="11"/>
      <c r="HZ1116" s="11"/>
      <c r="IA1116" s="11"/>
      <c r="IB1116" s="11"/>
      <c r="IC1116" s="11"/>
      <c r="ID1116" s="11"/>
      <c r="IE1116" s="11"/>
      <c r="IF1116" s="11"/>
      <c r="IG1116" s="11"/>
      <c r="IH1116" s="11"/>
      <c r="II1116" s="11"/>
      <c r="IJ1116" s="11"/>
      <c r="IK1116" s="11"/>
    </row>
    <row r="1117" spans="1:245" ht="15" customHeight="1" hidden="1">
      <c r="A1117" s="6">
        <v>43</v>
      </c>
      <c r="B1117" s="12" t="s">
        <v>427</v>
      </c>
      <c r="C1117" s="3"/>
      <c r="D1117" s="3">
        <v>30200</v>
      </c>
      <c r="E1117" s="3"/>
      <c r="F1117" s="3">
        <v>26</v>
      </c>
      <c r="G1117" s="3">
        <v>8</v>
      </c>
      <c r="H1117" s="3">
        <v>1968</v>
      </c>
      <c r="I1117" s="3" t="s">
        <v>554</v>
      </c>
      <c r="J1117" s="4">
        <v>2016</v>
      </c>
      <c r="K1117" s="5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  <c r="DN1117" s="11"/>
      <c r="DO1117" s="11"/>
      <c r="DP1117" s="11"/>
      <c r="DQ1117" s="11"/>
      <c r="DR1117" s="11"/>
      <c r="DS1117" s="11"/>
      <c r="DT1117" s="11"/>
      <c r="DU1117" s="11"/>
      <c r="DV1117" s="11"/>
      <c r="DW1117" s="11"/>
      <c r="DX1117" s="11"/>
      <c r="DY1117" s="11"/>
      <c r="DZ1117" s="11"/>
      <c r="EA1117" s="11"/>
      <c r="EB1117" s="11"/>
      <c r="EC1117" s="11"/>
      <c r="ED1117" s="11"/>
      <c r="EE1117" s="11"/>
      <c r="EF1117" s="11"/>
      <c r="EG1117" s="11"/>
      <c r="EH1117" s="11"/>
      <c r="EI1117" s="11"/>
      <c r="EJ1117" s="11"/>
      <c r="EK1117" s="11"/>
      <c r="EL1117" s="11"/>
      <c r="EM1117" s="11"/>
      <c r="EN1117" s="11"/>
      <c r="EO1117" s="11"/>
      <c r="EP1117" s="11"/>
      <c r="EQ1117" s="11"/>
      <c r="ER1117" s="11"/>
      <c r="ES1117" s="11"/>
      <c r="ET1117" s="11"/>
      <c r="EU1117" s="11"/>
      <c r="EV1117" s="11"/>
      <c r="EW1117" s="11"/>
      <c r="EX1117" s="11"/>
      <c r="EY1117" s="11"/>
      <c r="EZ1117" s="11"/>
      <c r="FA1117" s="11"/>
      <c r="FB1117" s="11"/>
      <c r="FC1117" s="11"/>
      <c r="FD1117" s="11"/>
      <c r="FE1117" s="11"/>
      <c r="FF1117" s="11"/>
      <c r="FG1117" s="11"/>
      <c r="FH1117" s="11"/>
      <c r="FI1117" s="11"/>
      <c r="FJ1117" s="11"/>
      <c r="FK1117" s="11"/>
      <c r="FL1117" s="11"/>
      <c r="FM1117" s="11"/>
      <c r="FN1117" s="11"/>
      <c r="FO1117" s="11"/>
      <c r="FP1117" s="11"/>
      <c r="FQ1117" s="11"/>
      <c r="FR1117" s="11"/>
      <c r="FS1117" s="11"/>
      <c r="FT1117" s="11"/>
      <c r="FU1117" s="11"/>
      <c r="FV1117" s="11"/>
      <c r="FW1117" s="11"/>
      <c r="FX1117" s="11"/>
      <c r="FY1117" s="11"/>
      <c r="FZ1117" s="11"/>
      <c r="GA1117" s="11"/>
      <c r="GB1117" s="11"/>
      <c r="GC1117" s="11"/>
      <c r="GD1117" s="11"/>
      <c r="GE1117" s="11"/>
      <c r="GF1117" s="11"/>
      <c r="GG1117" s="11"/>
      <c r="GH1117" s="11"/>
      <c r="GI1117" s="11"/>
      <c r="GJ1117" s="11"/>
      <c r="GK1117" s="11"/>
      <c r="GL1117" s="11"/>
      <c r="GM1117" s="11"/>
      <c r="GN1117" s="11"/>
      <c r="GO1117" s="11"/>
      <c r="GP1117" s="11"/>
      <c r="GQ1117" s="11"/>
      <c r="GR1117" s="11"/>
      <c r="GS1117" s="11"/>
      <c r="GT1117" s="11"/>
      <c r="GU1117" s="11"/>
      <c r="GV1117" s="11"/>
      <c r="GW1117" s="11"/>
      <c r="GX1117" s="11"/>
      <c r="GY1117" s="11"/>
      <c r="GZ1117" s="11"/>
      <c r="HA1117" s="11"/>
      <c r="HB1117" s="11"/>
      <c r="HC1117" s="11"/>
      <c r="HD1117" s="11"/>
      <c r="HE1117" s="11"/>
      <c r="HF1117" s="11"/>
      <c r="HG1117" s="11"/>
      <c r="HH1117" s="11"/>
      <c r="HI1117" s="11"/>
      <c r="HJ1117" s="11"/>
      <c r="HK1117" s="11"/>
      <c r="HL1117" s="11"/>
      <c r="HM1117" s="11"/>
      <c r="HN1117" s="11"/>
      <c r="HO1117" s="11"/>
      <c r="HP1117" s="11"/>
      <c r="HQ1117" s="11"/>
      <c r="HR1117" s="11"/>
      <c r="HS1117" s="11"/>
      <c r="HT1117" s="11"/>
      <c r="HU1117" s="11"/>
      <c r="HV1117" s="11"/>
      <c r="HW1117" s="11"/>
      <c r="HX1117" s="11"/>
      <c r="HY1117" s="11"/>
      <c r="HZ1117" s="11"/>
      <c r="IA1117" s="11"/>
      <c r="IB1117" s="11"/>
      <c r="IC1117" s="11"/>
      <c r="ID1117" s="11"/>
      <c r="IE1117" s="11"/>
      <c r="IF1117" s="11"/>
      <c r="IG1117" s="11"/>
      <c r="IH1117" s="11"/>
      <c r="II1117" s="11"/>
      <c r="IJ1117" s="11"/>
      <c r="IK1117" s="11"/>
    </row>
    <row r="1118" spans="1:245" ht="15" customHeight="1" hidden="1">
      <c r="A1118" s="6"/>
      <c r="B1118" s="12" t="s">
        <v>1270</v>
      </c>
      <c r="C1118" s="3">
        <v>60</v>
      </c>
      <c r="D1118" s="3"/>
      <c r="E1118" s="3"/>
      <c r="F1118" s="3"/>
      <c r="G1118" s="3"/>
      <c r="H1118" s="3"/>
      <c r="I1118" s="3"/>
      <c r="J1118" s="4"/>
      <c r="K1118" s="5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  <c r="GX1118" s="11"/>
      <c r="GY1118" s="11"/>
      <c r="GZ1118" s="11"/>
      <c r="HA1118" s="11"/>
      <c r="HB1118" s="11"/>
      <c r="HC1118" s="11"/>
      <c r="HD1118" s="11"/>
      <c r="HE1118" s="11"/>
      <c r="HF1118" s="11"/>
      <c r="HG1118" s="11"/>
      <c r="HH1118" s="11"/>
      <c r="HI1118" s="11"/>
      <c r="HJ1118" s="11"/>
      <c r="HK1118" s="11"/>
      <c r="HL1118" s="11"/>
      <c r="HM1118" s="11"/>
      <c r="HN1118" s="11"/>
      <c r="HO1118" s="11"/>
      <c r="HP1118" s="11"/>
      <c r="HQ1118" s="11"/>
      <c r="HR1118" s="11"/>
      <c r="HS1118" s="11"/>
      <c r="HT1118" s="11"/>
      <c r="HU1118" s="11"/>
      <c r="HV1118" s="11"/>
      <c r="HW1118" s="11"/>
      <c r="HX1118" s="11"/>
      <c r="HY1118" s="11"/>
      <c r="HZ1118" s="11"/>
      <c r="IA1118" s="11"/>
      <c r="IB1118" s="11"/>
      <c r="IC1118" s="11"/>
      <c r="ID1118" s="11"/>
      <c r="IE1118" s="11"/>
      <c r="IF1118" s="11"/>
      <c r="IG1118" s="11"/>
      <c r="IH1118" s="11"/>
      <c r="II1118" s="11"/>
      <c r="IJ1118" s="11"/>
      <c r="IK1118" s="11"/>
    </row>
    <row r="1119" spans="1:245" ht="15" customHeight="1" hidden="1">
      <c r="A1119" s="6">
        <v>44</v>
      </c>
      <c r="B1119" s="12" t="s">
        <v>428</v>
      </c>
      <c r="C1119" s="3"/>
      <c r="D1119" s="3">
        <v>30200</v>
      </c>
      <c r="E1119" s="3"/>
      <c r="F1119" s="3">
        <v>22</v>
      </c>
      <c r="G1119" s="3">
        <v>6</v>
      </c>
      <c r="H1119" s="3">
        <v>1968</v>
      </c>
      <c r="I1119" s="3" t="s">
        <v>554</v>
      </c>
      <c r="J1119" s="4">
        <v>2016</v>
      </c>
      <c r="K1119" s="5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  <c r="GX1119" s="11"/>
      <c r="GY1119" s="11"/>
      <c r="GZ1119" s="11"/>
      <c r="HA1119" s="11"/>
      <c r="HB1119" s="11"/>
      <c r="HC1119" s="11"/>
      <c r="HD1119" s="11"/>
      <c r="HE1119" s="11"/>
      <c r="HF1119" s="11"/>
      <c r="HG1119" s="11"/>
      <c r="HH1119" s="11"/>
      <c r="HI1119" s="11"/>
      <c r="HJ1119" s="11"/>
      <c r="HK1119" s="11"/>
      <c r="HL1119" s="11"/>
      <c r="HM1119" s="11"/>
      <c r="HN1119" s="11"/>
      <c r="HO1119" s="11"/>
      <c r="HP1119" s="11"/>
      <c r="HQ1119" s="11"/>
      <c r="HR1119" s="11"/>
      <c r="HS1119" s="11"/>
      <c r="HT1119" s="11"/>
      <c r="HU1119" s="11"/>
      <c r="HV1119" s="11"/>
      <c r="HW1119" s="11"/>
      <c r="HX1119" s="11"/>
      <c r="HY1119" s="11"/>
      <c r="HZ1119" s="11"/>
      <c r="IA1119" s="11"/>
      <c r="IB1119" s="11"/>
      <c r="IC1119" s="11"/>
      <c r="ID1119" s="11"/>
      <c r="IE1119" s="11"/>
      <c r="IF1119" s="11"/>
      <c r="IG1119" s="11"/>
      <c r="IH1119" s="11"/>
      <c r="II1119" s="11"/>
      <c r="IJ1119" s="11"/>
      <c r="IK1119" s="11"/>
    </row>
    <row r="1120" spans="1:245" ht="15" customHeight="1" hidden="1">
      <c r="A1120" s="6"/>
      <c r="B1120" s="12" t="s">
        <v>1268</v>
      </c>
      <c r="C1120" s="3">
        <v>70</v>
      </c>
      <c r="D1120" s="3"/>
      <c r="E1120" s="3"/>
      <c r="F1120" s="3"/>
      <c r="G1120" s="3"/>
      <c r="H1120" s="3"/>
      <c r="I1120" s="3"/>
      <c r="J1120" s="4"/>
      <c r="K1120" s="5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  <c r="HA1120" s="11"/>
      <c r="HB1120" s="11"/>
      <c r="HC1120" s="11"/>
      <c r="HD1120" s="11"/>
      <c r="HE1120" s="11"/>
      <c r="HF1120" s="11"/>
      <c r="HG1120" s="11"/>
      <c r="HH1120" s="11"/>
      <c r="HI1120" s="11"/>
      <c r="HJ1120" s="11"/>
      <c r="HK1120" s="11"/>
      <c r="HL1120" s="11"/>
      <c r="HM1120" s="11"/>
      <c r="HN1120" s="11"/>
      <c r="HO1120" s="11"/>
      <c r="HP1120" s="11"/>
      <c r="HQ1120" s="11"/>
      <c r="HR1120" s="11"/>
      <c r="HS1120" s="11"/>
      <c r="HT1120" s="11"/>
      <c r="HU1120" s="11"/>
      <c r="HV1120" s="11"/>
      <c r="HW1120" s="11"/>
      <c r="HX1120" s="11"/>
      <c r="HY1120" s="11"/>
      <c r="HZ1120" s="11"/>
      <c r="IA1120" s="11"/>
      <c r="IB1120" s="11"/>
      <c r="IC1120" s="11"/>
      <c r="ID1120" s="11"/>
      <c r="IE1120" s="11"/>
      <c r="IF1120" s="11"/>
      <c r="IG1120" s="11"/>
      <c r="IH1120" s="11"/>
      <c r="II1120" s="11"/>
      <c r="IJ1120" s="11"/>
      <c r="IK1120" s="11"/>
    </row>
    <row r="1121" spans="1:245" ht="15" customHeight="1" hidden="1">
      <c r="A1121" s="6">
        <v>45</v>
      </c>
      <c r="B1121" s="12" t="s">
        <v>429</v>
      </c>
      <c r="C1121" s="3"/>
      <c r="D1121" s="3">
        <v>30200</v>
      </c>
      <c r="E1121" s="3"/>
      <c r="F1121" s="3">
        <v>26</v>
      </c>
      <c r="G1121" s="3">
        <v>8</v>
      </c>
      <c r="H1121" s="3">
        <v>1968</v>
      </c>
      <c r="I1121" s="3" t="s">
        <v>554</v>
      </c>
      <c r="J1121" s="4">
        <v>2016</v>
      </c>
      <c r="K1121" s="5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  <c r="GX1121" s="11"/>
      <c r="GY1121" s="11"/>
      <c r="GZ1121" s="11"/>
      <c r="HA1121" s="11"/>
      <c r="HB1121" s="11"/>
      <c r="HC1121" s="11"/>
      <c r="HD1121" s="11"/>
      <c r="HE1121" s="11"/>
      <c r="HF1121" s="11"/>
      <c r="HG1121" s="11"/>
      <c r="HH1121" s="11"/>
      <c r="HI1121" s="11"/>
      <c r="HJ1121" s="11"/>
      <c r="HK1121" s="11"/>
      <c r="HL1121" s="11"/>
      <c r="HM1121" s="11"/>
      <c r="HN1121" s="11"/>
      <c r="HO1121" s="11"/>
      <c r="HP1121" s="11"/>
      <c r="HQ1121" s="11"/>
      <c r="HR1121" s="11"/>
      <c r="HS1121" s="11"/>
      <c r="HT1121" s="11"/>
      <c r="HU1121" s="11"/>
      <c r="HV1121" s="11"/>
      <c r="HW1121" s="11"/>
      <c r="HX1121" s="11"/>
      <c r="HY1121" s="11"/>
      <c r="HZ1121" s="11"/>
      <c r="IA1121" s="11"/>
      <c r="IB1121" s="11"/>
      <c r="IC1121" s="11"/>
      <c r="ID1121" s="11"/>
      <c r="IE1121" s="11"/>
      <c r="IF1121" s="11"/>
      <c r="IG1121" s="11"/>
      <c r="IH1121" s="11"/>
      <c r="II1121" s="11"/>
      <c r="IJ1121" s="11"/>
      <c r="IK1121" s="11"/>
    </row>
    <row r="1122" spans="1:245" ht="15" customHeight="1" hidden="1">
      <c r="A1122" s="6"/>
      <c r="B1122" s="12" t="s">
        <v>1270</v>
      </c>
      <c r="C1122" s="3">
        <v>80</v>
      </c>
      <c r="D1122" s="3"/>
      <c r="E1122" s="3"/>
      <c r="F1122" s="3"/>
      <c r="G1122" s="3"/>
      <c r="H1122" s="3"/>
      <c r="I1122" s="3"/>
      <c r="J1122" s="4"/>
      <c r="K1122" s="5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  <c r="GX1122" s="11"/>
      <c r="GY1122" s="11"/>
      <c r="GZ1122" s="11"/>
      <c r="HA1122" s="11"/>
      <c r="HB1122" s="11"/>
      <c r="HC1122" s="11"/>
      <c r="HD1122" s="11"/>
      <c r="HE1122" s="11"/>
      <c r="HF1122" s="11"/>
      <c r="HG1122" s="11"/>
      <c r="HH1122" s="11"/>
      <c r="HI1122" s="11"/>
      <c r="HJ1122" s="11"/>
      <c r="HK1122" s="11"/>
      <c r="HL1122" s="11"/>
      <c r="HM1122" s="11"/>
      <c r="HN1122" s="11"/>
      <c r="HO1122" s="11"/>
      <c r="HP1122" s="11"/>
      <c r="HQ1122" s="11"/>
      <c r="HR1122" s="11"/>
      <c r="HS1122" s="11"/>
      <c r="HT1122" s="11"/>
      <c r="HU1122" s="11"/>
      <c r="HV1122" s="11"/>
      <c r="HW1122" s="11"/>
      <c r="HX1122" s="11"/>
      <c r="HY1122" s="11"/>
      <c r="HZ1122" s="11"/>
      <c r="IA1122" s="11"/>
      <c r="IB1122" s="11"/>
      <c r="IC1122" s="11"/>
      <c r="ID1122" s="11"/>
      <c r="IE1122" s="11"/>
      <c r="IF1122" s="11"/>
      <c r="IG1122" s="11"/>
      <c r="IH1122" s="11"/>
      <c r="II1122" s="11"/>
      <c r="IJ1122" s="11"/>
      <c r="IK1122" s="11"/>
    </row>
    <row r="1123" spans="1:245" ht="15" customHeight="1" hidden="1">
      <c r="A1123" s="6">
        <v>46</v>
      </c>
      <c r="B1123" s="12" t="s">
        <v>430</v>
      </c>
      <c r="C1123" s="3"/>
      <c r="D1123" s="3">
        <v>30200</v>
      </c>
      <c r="E1123" s="3"/>
      <c r="F1123" s="3">
        <v>39</v>
      </c>
      <c r="G1123" s="3">
        <v>12</v>
      </c>
      <c r="H1123" s="3">
        <v>1975</v>
      </c>
      <c r="I1123" s="3" t="s">
        <v>554</v>
      </c>
      <c r="J1123" s="4">
        <v>2011</v>
      </c>
      <c r="K1123" s="5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  <c r="DN1123" s="11"/>
      <c r="DO1123" s="11"/>
      <c r="DP1123" s="11"/>
      <c r="DQ1123" s="11"/>
      <c r="DR1123" s="11"/>
      <c r="DS1123" s="11"/>
      <c r="DT1123" s="11"/>
      <c r="DU1123" s="11"/>
      <c r="DV1123" s="11"/>
      <c r="DW1123" s="11"/>
      <c r="DX1123" s="11"/>
      <c r="DY1123" s="11"/>
      <c r="DZ1123" s="11"/>
      <c r="EA1123" s="11"/>
      <c r="EB1123" s="11"/>
      <c r="EC1123" s="11"/>
      <c r="ED1123" s="11"/>
      <c r="EE1123" s="11"/>
      <c r="EF1123" s="11"/>
      <c r="EG1123" s="11"/>
      <c r="EH1123" s="11"/>
      <c r="EI1123" s="11"/>
      <c r="EJ1123" s="11"/>
      <c r="EK1123" s="11"/>
      <c r="EL1123" s="11"/>
      <c r="EM1123" s="11"/>
      <c r="EN1123" s="11"/>
      <c r="EO1123" s="11"/>
      <c r="EP1123" s="11"/>
      <c r="EQ1123" s="11"/>
      <c r="ER1123" s="11"/>
      <c r="ES1123" s="11"/>
      <c r="ET1123" s="11"/>
      <c r="EU1123" s="11"/>
      <c r="EV1123" s="11"/>
      <c r="EW1123" s="11"/>
      <c r="EX1123" s="11"/>
      <c r="EY1123" s="11"/>
      <c r="EZ1123" s="11"/>
      <c r="FA1123" s="11"/>
      <c r="FB1123" s="11"/>
      <c r="FC1123" s="11"/>
      <c r="FD1123" s="11"/>
      <c r="FE1123" s="11"/>
      <c r="FF1123" s="11"/>
      <c r="FG1123" s="11"/>
      <c r="FH1123" s="11"/>
      <c r="FI1123" s="11"/>
      <c r="FJ1123" s="11"/>
      <c r="FK1123" s="11"/>
      <c r="FL1123" s="11"/>
      <c r="FM1123" s="11"/>
      <c r="FN1123" s="11"/>
      <c r="FO1123" s="11"/>
      <c r="FP1123" s="11"/>
      <c r="FQ1123" s="11"/>
      <c r="FR1123" s="11"/>
      <c r="FS1123" s="11"/>
      <c r="FT1123" s="11"/>
      <c r="FU1123" s="11"/>
      <c r="FV1123" s="11"/>
      <c r="FW1123" s="11"/>
      <c r="FX1123" s="11"/>
      <c r="FY1123" s="11"/>
      <c r="FZ1123" s="11"/>
      <c r="GA1123" s="11"/>
      <c r="GB1123" s="11"/>
      <c r="GC1123" s="11"/>
      <c r="GD1123" s="11"/>
      <c r="GE1123" s="11"/>
      <c r="GF1123" s="11"/>
      <c r="GG1123" s="11"/>
      <c r="GH1123" s="11"/>
      <c r="GI1123" s="11"/>
      <c r="GJ1123" s="11"/>
      <c r="GK1123" s="11"/>
      <c r="GL1123" s="11"/>
      <c r="GM1123" s="11"/>
      <c r="GN1123" s="11"/>
      <c r="GO1123" s="11"/>
      <c r="GP1123" s="11"/>
      <c r="GQ1123" s="11"/>
      <c r="GR1123" s="11"/>
      <c r="GS1123" s="11"/>
      <c r="GT1123" s="11"/>
      <c r="GU1123" s="11"/>
      <c r="GV1123" s="11"/>
      <c r="GW1123" s="11"/>
      <c r="GX1123" s="11"/>
      <c r="GY1123" s="11"/>
      <c r="GZ1123" s="11"/>
      <c r="HA1123" s="11"/>
      <c r="HB1123" s="11"/>
      <c r="HC1123" s="11"/>
      <c r="HD1123" s="11"/>
      <c r="HE1123" s="11"/>
      <c r="HF1123" s="11"/>
      <c r="HG1123" s="11"/>
      <c r="HH1123" s="11"/>
      <c r="HI1123" s="11"/>
      <c r="HJ1123" s="11"/>
      <c r="HK1123" s="11"/>
      <c r="HL1123" s="11"/>
      <c r="HM1123" s="11"/>
      <c r="HN1123" s="11"/>
      <c r="HO1123" s="11"/>
      <c r="HP1123" s="11"/>
      <c r="HQ1123" s="11"/>
      <c r="HR1123" s="11"/>
      <c r="HS1123" s="11"/>
      <c r="HT1123" s="11"/>
      <c r="HU1123" s="11"/>
      <c r="HV1123" s="11"/>
      <c r="HW1123" s="11"/>
      <c r="HX1123" s="11"/>
      <c r="HY1123" s="11"/>
      <c r="HZ1123" s="11"/>
      <c r="IA1123" s="11"/>
      <c r="IB1123" s="11"/>
      <c r="IC1123" s="11"/>
      <c r="ID1123" s="11"/>
      <c r="IE1123" s="11"/>
      <c r="IF1123" s="11"/>
      <c r="IG1123" s="11"/>
      <c r="IH1123" s="11"/>
      <c r="II1123" s="11"/>
      <c r="IJ1123" s="11"/>
      <c r="IK1123" s="11"/>
    </row>
    <row r="1124" spans="1:245" ht="15" customHeight="1" hidden="1">
      <c r="A1124" s="6"/>
      <c r="B1124" s="12" t="s">
        <v>1270</v>
      </c>
      <c r="C1124" s="3">
        <v>90</v>
      </c>
      <c r="D1124" s="3"/>
      <c r="E1124" s="3"/>
      <c r="F1124" s="3"/>
      <c r="G1124" s="3"/>
      <c r="H1124" s="3"/>
      <c r="I1124" s="3"/>
      <c r="J1124" s="4"/>
      <c r="K1124" s="5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  <c r="HI1124" s="11"/>
      <c r="HJ1124" s="11"/>
      <c r="HK1124" s="11"/>
      <c r="HL1124" s="11"/>
      <c r="HM1124" s="11"/>
      <c r="HN1124" s="11"/>
      <c r="HO1124" s="11"/>
      <c r="HP1124" s="11"/>
      <c r="HQ1124" s="11"/>
      <c r="HR1124" s="11"/>
      <c r="HS1124" s="11"/>
      <c r="HT1124" s="11"/>
      <c r="HU1124" s="11"/>
      <c r="HV1124" s="11"/>
      <c r="HW1124" s="11"/>
      <c r="HX1124" s="11"/>
      <c r="HY1124" s="11"/>
      <c r="HZ1124" s="11"/>
      <c r="IA1124" s="11"/>
      <c r="IB1124" s="11"/>
      <c r="IC1124" s="11"/>
      <c r="ID1124" s="11"/>
      <c r="IE1124" s="11"/>
      <c r="IF1124" s="11"/>
      <c r="IG1124" s="11"/>
      <c r="IH1124" s="11"/>
      <c r="II1124" s="11"/>
      <c r="IJ1124" s="11"/>
      <c r="IK1124" s="11"/>
    </row>
    <row r="1125" spans="1:245" ht="15" customHeight="1" hidden="1">
      <c r="A1125" s="6">
        <v>47</v>
      </c>
      <c r="B1125" s="12" t="s">
        <v>431</v>
      </c>
      <c r="C1125" s="3"/>
      <c r="D1125" s="3">
        <v>30200</v>
      </c>
      <c r="E1125" s="3"/>
      <c r="F1125" s="3">
        <v>41</v>
      </c>
      <c r="G1125" s="3">
        <v>13</v>
      </c>
      <c r="H1125" s="3">
        <v>1975</v>
      </c>
      <c r="I1125" s="3" t="s">
        <v>554</v>
      </c>
      <c r="J1125" s="4">
        <v>2011</v>
      </c>
      <c r="K1125" s="5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  <c r="DN1125" s="11"/>
      <c r="DO1125" s="11"/>
      <c r="DP1125" s="11"/>
      <c r="DQ1125" s="11"/>
      <c r="DR1125" s="11"/>
      <c r="DS1125" s="11"/>
      <c r="DT1125" s="11"/>
      <c r="DU1125" s="11"/>
      <c r="DV1125" s="11"/>
      <c r="DW1125" s="11"/>
      <c r="DX1125" s="11"/>
      <c r="DY1125" s="11"/>
      <c r="DZ1125" s="11"/>
      <c r="EA1125" s="11"/>
      <c r="EB1125" s="11"/>
      <c r="EC1125" s="11"/>
      <c r="ED1125" s="11"/>
      <c r="EE1125" s="11"/>
      <c r="EF1125" s="11"/>
      <c r="EG1125" s="11"/>
      <c r="EH1125" s="11"/>
      <c r="EI1125" s="11"/>
      <c r="EJ1125" s="11"/>
      <c r="EK1125" s="11"/>
      <c r="EL1125" s="11"/>
      <c r="EM1125" s="11"/>
      <c r="EN1125" s="11"/>
      <c r="EO1125" s="11"/>
      <c r="EP1125" s="11"/>
      <c r="EQ1125" s="11"/>
      <c r="ER1125" s="11"/>
      <c r="ES1125" s="11"/>
      <c r="ET1125" s="11"/>
      <c r="EU1125" s="11"/>
      <c r="EV1125" s="11"/>
      <c r="EW1125" s="11"/>
      <c r="EX1125" s="11"/>
      <c r="EY1125" s="11"/>
      <c r="EZ1125" s="11"/>
      <c r="FA1125" s="11"/>
      <c r="FB1125" s="11"/>
      <c r="FC1125" s="11"/>
      <c r="FD1125" s="11"/>
      <c r="FE1125" s="11"/>
      <c r="FF1125" s="11"/>
      <c r="FG1125" s="11"/>
      <c r="FH1125" s="11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  <c r="GX1125" s="11"/>
      <c r="GY1125" s="11"/>
      <c r="GZ1125" s="11"/>
      <c r="HA1125" s="11"/>
      <c r="HB1125" s="11"/>
      <c r="HC1125" s="11"/>
      <c r="HD1125" s="11"/>
      <c r="HE1125" s="11"/>
      <c r="HF1125" s="11"/>
      <c r="HG1125" s="11"/>
      <c r="HH1125" s="11"/>
      <c r="HI1125" s="11"/>
      <c r="HJ1125" s="11"/>
      <c r="HK1125" s="11"/>
      <c r="HL1125" s="11"/>
      <c r="HM1125" s="11"/>
      <c r="HN1125" s="11"/>
      <c r="HO1125" s="11"/>
      <c r="HP1125" s="11"/>
      <c r="HQ1125" s="11"/>
      <c r="HR1125" s="11"/>
      <c r="HS1125" s="11"/>
      <c r="HT1125" s="11"/>
      <c r="HU1125" s="11"/>
      <c r="HV1125" s="11"/>
      <c r="HW1125" s="11"/>
      <c r="HX1125" s="11"/>
      <c r="HY1125" s="11"/>
      <c r="HZ1125" s="11"/>
      <c r="IA1125" s="11"/>
      <c r="IB1125" s="11"/>
      <c r="IC1125" s="11"/>
      <c r="ID1125" s="11"/>
      <c r="IE1125" s="11"/>
      <c r="IF1125" s="11"/>
      <c r="IG1125" s="11"/>
      <c r="IH1125" s="11"/>
      <c r="II1125" s="11"/>
      <c r="IJ1125" s="11"/>
      <c r="IK1125" s="11"/>
    </row>
    <row r="1126" spans="1:245" ht="15" customHeight="1" hidden="1">
      <c r="A1126" s="6"/>
      <c r="B1126" s="12" t="s">
        <v>1270</v>
      </c>
      <c r="C1126" s="3">
        <v>95</v>
      </c>
      <c r="D1126" s="3"/>
      <c r="E1126" s="3"/>
      <c r="F1126" s="3"/>
      <c r="G1126" s="3"/>
      <c r="H1126" s="3"/>
      <c r="I1126" s="3"/>
      <c r="J1126" s="4"/>
      <c r="K1126" s="5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  <c r="DN1126" s="11"/>
      <c r="DO1126" s="11"/>
      <c r="DP1126" s="11"/>
      <c r="DQ1126" s="11"/>
      <c r="DR1126" s="11"/>
      <c r="DS1126" s="11"/>
      <c r="DT1126" s="11"/>
      <c r="DU1126" s="11"/>
      <c r="DV1126" s="11"/>
      <c r="DW1126" s="11"/>
      <c r="DX1126" s="11"/>
      <c r="DY1126" s="11"/>
      <c r="DZ1126" s="11"/>
      <c r="EA1126" s="11"/>
      <c r="EB1126" s="11"/>
      <c r="EC1126" s="11"/>
      <c r="ED1126" s="11"/>
      <c r="EE1126" s="11"/>
      <c r="EF1126" s="11"/>
      <c r="EG1126" s="11"/>
      <c r="EH1126" s="11"/>
      <c r="EI1126" s="11"/>
      <c r="EJ1126" s="11"/>
      <c r="EK1126" s="11"/>
      <c r="EL1126" s="11"/>
      <c r="EM1126" s="11"/>
      <c r="EN1126" s="11"/>
      <c r="EO1126" s="11"/>
      <c r="EP1126" s="11"/>
      <c r="EQ1126" s="11"/>
      <c r="ER1126" s="11"/>
      <c r="ES1126" s="11"/>
      <c r="ET1126" s="11"/>
      <c r="EU1126" s="11"/>
      <c r="EV1126" s="11"/>
      <c r="EW1126" s="11"/>
      <c r="EX1126" s="11"/>
      <c r="EY1126" s="11"/>
      <c r="EZ1126" s="11"/>
      <c r="FA1126" s="11"/>
      <c r="FB1126" s="11"/>
      <c r="FC1126" s="11"/>
      <c r="FD1126" s="11"/>
      <c r="FE1126" s="11"/>
      <c r="FF1126" s="11"/>
      <c r="FG1126" s="11"/>
      <c r="FH1126" s="11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  <c r="GX1126" s="11"/>
      <c r="GY1126" s="11"/>
      <c r="GZ1126" s="11"/>
      <c r="HA1126" s="11"/>
      <c r="HB1126" s="11"/>
      <c r="HC1126" s="11"/>
      <c r="HD1126" s="11"/>
      <c r="HE1126" s="11"/>
      <c r="HF1126" s="11"/>
      <c r="HG1126" s="11"/>
      <c r="HH1126" s="11"/>
      <c r="HI1126" s="11"/>
      <c r="HJ1126" s="11"/>
      <c r="HK1126" s="11"/>
      <c r="HL1126" s="11"/>
      <c r="HM1126" s="11"/>
      <c r="HN1126" s="11"/>
      <c r="HO1126" s="11"/>
      <c r="HP1126" s="11"/>
      <c r="HQ1126" s="11"/>
      <c r="HR1126" s="11"/>
      <c r="HS1126" s="11"/>
      <c r="HT1126" s="11"/>
      <c r="HU1126" s="11"/>
      <c r="HV1126" s="11"/>
      <c r="HW1126" s="11"/>
      <c r="HX1126" s="11"/>
      <c r="HY1126" s="11"/>
      <c r="HZ1126" s="11"/>
      <c r="IA1126" s="11"/>
      <c r="IB1126" s="11"/>
      <c r="IC1126" s="11"/>
      <c r="ID1126" s="11"/>
      <c r="IE1126" s="11"/>
      <c r="IF1126" s="11"/>
      <c r="IG1126" s="11"/>
      <c r="IH1126" s="11"/>
      <c r="II1126" s="11"/>
      <c r="IJ1126" s="11"/>
      <c r="IK1126" s="11"/>
    </row>
    <row r="1127" spans="1:245" ht="15" customHeight="1" hidden="1">
      <c r="A1127" s="6">
        <v>48</v>
      </c>
      <c r="B1127" s="12" t="s">
        <v>432</v>
      </c>
      <c r="C1127" s="3"/>
      <c r="D1127" s="3">
        <v>30200</v>
      </c>
      <c r="E1127" s="3"/>
      <c r="F1127" s="3">
        <v>87</v>
      </c>
      <c r="G1127" s="3">
        <v>22</v>
      </c>
      <c r="H1127" s="3">
        <v>1992</v>
      </c>
      <c r="I1127" s="3" t="s">
        <v>554</v>
      </c>
      <c r="J1127" s="4">
        <v>2016</v>
      </c>
      <c r="K1127" s="5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  <c r="HI1127" s="11"/>
      <c r="HJ1127" s="11"/>
      <c r="HK1127" s="11"/>
      <c r="HL1127" s="11"/>
      <c r="HM1127" s="11"/>
      <c r="HN1127" s="11"/>
      <c r="HO1127" s="11"/>
      <c r="HP1127" s="11"/>
      <c r="HQ1127" s="11"/>
      <c r="HR1127" s="11"/>
      <c r="HS1127" s="11"/>
      <c r="HT1127" s="11"/>
      <c r="HU1127" s="11"/>
      <c r="HV1127" s="11"/>
      <c r="HW1127" s="11"/>
      <c r="HX1127" s="11"/>
      <c r="HY1127" s="11"/>
      <c r="HZ1127" s="11"/>
      <c r="IA1127" s="11"/>
      <c r="IB1127" s="11"/>
      <c r="IC1127" s="11"/>
      <c r="ID1127" s="11"/>
      <c r="IE1127" s="11"/>
      <c r="IF1127" s="11"/>
      <c r="IG1127" s="11"/>
      <c r="IH1127" s="11"/>
      <c r="II1127" s="11"/>
      <c r="IJ1127" s="11"/>
      <c r="IK1127" s="11"/>
    </row>
    <row r="1128" spans="1:245" ht="15" customHeight="1" hidden="1">
      <c r="A1128" s="6"/>
      <c r="B1128" s="12" t="s">
        <v>1266</v>
      </c>
      <c r="C1128" s="3">
        <v>240</v>
      </c>
      <c r="D1128" s="3"/>
      <c r="E1128" s="3"/>
      <c r="F1128" s="3"/>
      <c r="G1128" s="3"/>
      <c r="H1128" s="3"/>
      <c r="I1128" s="3"/>
      <c r="J1128" s="4"/>
      <c r="K1128" s="5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  <c r="DZ1128" s="11"/>
      <c r="EA1128" s="11"/>
      <c r="EB1128" s="11"/>
      <c r="EC1128" s="11"/>
      <c r="ED1128" s="11"/>
      <c r="EE1128" s="11"/>
      <c r="EF1128" s="11"/>
      <c r="EG1128" s="11"/>
      <c r="EH1128" s="11"/>
      <c r="EI1128" s="11"/>
      <c r="EJ1128" s="11"/>
      <c r="EK1128" s="11"/>
      <c r="EL1128" s="11"/>
      <c r="EM1128" s="11"/>
      <c r="EN1128" s="11"/>
      <c r="EO1128" s="11"/>
      <c r="EP1128" s="11"/>
      <c r="EQ1128" s="11"/>
      <c r="ER1128" s="11"/>
      <c r="ES1128" s="11"/>
      <c r="ET1128" s="11"/>
      <c r="EU1128" s="11"/>
      <c r="EV1128" s="11"/>
      <c r="EW1128" s="11"/>
      <c r="EX1128" s="11"/>
      <c r="EY1128" s="11"/>
      <c r="EZ1128" s="11"/>
      <c r="FA1128" s="11"/>
      <c r="FB1128" s="11"/>
      <c r="FC1128" s="11"/>
      <c r="FD1128" s="11"/>
      <c r="FE1128" s="11"/>
      <c r="FF1128" s="11"/>
      <c r="FG1128" s="11"/>
      <c r="FH1128" s="11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  <c r="GX1128" s="11"/>
      <c r="GY1128" s="11"/>
      <c r="GZ1128" s="11"/>
      <c r="HA1128" s="11"/>
      <c r="HB1128" s="11"/>
      <c r="HC1128" s="11"/>
      <c r="HD1128" s="11"/>
      <c r="HE1128" s="11"/>
      <c r="HF1128" s="11"/>
      <c r="HG1128" s="11"/>
      <c r="HH1128" s="11"/>
      <c r="HI1128" s="11"/>
      <c r="HJ1128" s="11"/>
      <c r="HK1128" s="11"/>
      <c r="HL1128" s="11"/>
      <c r="HM1128" s="11"/>
      <c r="HN1128" s="11"/>
      <c r="HO1128" s="11"/>
      <c r="HP1128" s="11"/>
      <c r="HQ1128" s="11"/>
      <c r="HR1128" s="11"/>
      <c r="HS1128" s="11"/>
      <c r="HT1128" s="11"/>
      <c r="HU1128" s="11"/>
      <c r="HV1128" s="11"/>
      <c r="HW1128" s="11"/>
      <c r="HX1128" s="11"/>
      <c r="HY1128" s="11"/>
      <c r="HZ1128" s="11"/>
      <c r="IA1128" s="11"/>
      <c r="IB1128" s="11"/>
      <c r="IC1128" s="11"/>
      <c r="ID1128" s="11"/>
      <c r="IE1128" s="11"/>
      <c r="IF1128" s="11"/>
      <c r="IG1128" s="11"/>
      <c r="IH1128" s="11"/>
      <c r="II1128" s="11"/>
      <c r="IJ1128" s="11"/>
      <c r="IK1128" s="11"/>
    </row>
    <row r="1129" spans="1:245" ht="31.5" customHeight="1" hidden="1">
      <c r="A1129" s="6">
        <v>49</v>
      </c>
      <c r="B1129" s="12" t="s">
        <v>433</v>
      </c>
      <c r="C1129" s="3"/>
      <c r="D1129" s="3">
        <v>30200</v>
      </c>
      <c r="E1129" s="3"/>
      <c r="F1129" s="3">
        <v>13</v>
      </c>
      <c r="G1129" s="3">
        <v>4</v>
      </c>
      <c r="H1129" s="3">
        <v>1992</v>
      </c>
      <c r="I1129" s="3" t="s">
        <v>554</v>
      </c>
      <c r="J1129" s="4">
        <v>2016</v>
      </c>
      <c r="K1129" s="5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  <c r="DN1129" s="11"/>
      <c r="DO1129" s="11"/>
      <c r="DP1129" s="11"/>
      <c r="DQ1129" s="11"/>
      <c r="DR1129" s="11"/>
      <c r="DS1129" s="11"/>
      <c r="DT1129" s="11"/>
      <c r="DU1129" s="11"/>
      <c r="DV1129" s="11"/>
      <c r="DW1129" s="11"/>
      <c r="DX1129" s="11"/>
      <c r="DY1129" s="11"/>
      <c r="DZ1129" s="11"/>
      <c r="EA1129" s="11"/>
      <c r="EB1129" s="11"/>
      <c r="EC1129" s="11"/>
      <c r="ED1129" s="11"/>
      <c r="EE1129" s="11"/>
      <c r="EF1129" s="11"/>
      <c r="EG1129" s="11"/>
      <c r="EH1129" s="11"/>
      <c r="EI1129" s="11"/>
      <c r="EJ1129" s="11"/>
      <c r="EK1129" s="11"/>
      <c r="EL1129" s="11"/>
      <c r="EM1129" s="11"/>
      <c r="EN1129" s="11"/>
      <c r="EO1129" s="11"/>
      <c r="EP1129" s="11"/>
      <c r="EQ1129" s="11"/>
      <c r="ER1129" s="11"/>
      <c r="ES1129" s="11"/>
      <c r="ET1129" s="11"/>
      <c r="EU1129" s="11"/>
      <c r="EV1129" s="11"/>
      <c r="EW1129" s="11"/>
      <c r="EX1129" s="11"/>
      <c r="EY1129" s="11"/>
      <c r="EZ1129" s="11"/>
      <c r="FA1129" s="11"/>
      <c r="FB1129" s="11"/>
      <c r="FC1129" s="11"/>
      <c r="FD1129" s="11"/>
      <c r="FE1129" s="11"/>
      <c r="FF1129" s="11"/>
      <c r="FG1129" s="11"/>
      <c r="FH1129" s="11"/>
      <c r="FI1129" s="11"/>
      <c r="FJ1129" s="11"/>
      <c r="FK1129" s="11"/>
      <c r="FL1129" s="11"/>
      <c r="FM1129" s="11"/>
      <c r="FN1129" s="11"/>
      <c r="FO1129" s="11"/>
      <c r="FP1129" s="11"/>
      <c r="FQ1129" s="11"/>
      <c r="FR1129" s="11"/>
      <c r="FS1129" s="11"/>
      <c r="FT1129" s="11"/>
      <c r="FU1129" s="11"/>
      <c r="FV1129" s="11"/>
      <c r="FW1129" s="11"/>
      <c r="FX1129" s="11"/>
      <c r="FY1129" s="11"/>
      <c r="FZ1129" s="11"/>
      <c r="GA1129" s="11"/>
      <c r="GB1129" s="11"/>
      <c r="GC1129" s="11"/>
      <c r="GD1129" s="11"/>
      <c r="GE1129" s="11"/>
      <c r="GF1129" s="11"/>
      <c r="GG1129" s="11"/>
      <c r="GH1129" s="11"/>
      <c r="GI1129" s="11"/>
      <c r="GJ1129" s="11"/>
      <c r="GK1129" s="11"/>
      <c r="GL1129" s="11"/>
      <c r="GM1129" s="11"/>
      <c r="GN1129" s="11"/>
      <c r="GO1129" s="11"/>
      <c r="GP1129" s="11"/>
      <c r="GQ1129" s="11"/>
      <c r="GR1129" s="11"/>
      <c r="GS1129" s="11"/>
      <c r="GT1129" s="11"/>
      <c r="GU1129" s="11"/>
      <c r="GV1129" s="11"/>
      <c r="GW1129" s="11"/>
      <c r="GX1129" s="11"/>
      <c r="GY1129" s="11"/>
      <c r="GZ1129" s="11"/>
      <c r="HA1129" s="11"/>
      <c r="HB1129" s="11"/>
      <c r="HC1129" s="11"/>
      <c r="HD1129" s="11"/>
      <c r="HE1129" s="11"/>
      <c r="HF1129" s="11"/>
      <c r="HG1129" s="11"/>
      <c r="HH1129" s="11"/>
      <c r="HI1129" s="11"/>
      <c r="HJ1129" s="11"/>
      <c r="HK1129" s="11"/>
      <c r="HL1129" s="11"/>
      <c r="HM1129" s="11"/>
      <c r="HN1129" s="11"/>
      <c r="HO1129" s="11"/>
      <c r="HP1129" s="11"/>
      <c r="HQ1129" s="11"/>
      <c r="HR1129" s="11"/>
      <c r="HS1129" s="11"/>
      <c r="HT1129" s="11"/>
      <c r="HU1129" s="11"/>
      <c r="HV1129" s="11"/>
      <c r="HW1129" s="11"/>
      <c r="HX1129" s="11"/>
      <c r="HY1129" s="11"/>
      <c r="HZ1129" s="11"/>
      <c r="IA1129" s="11"/>
      <c r="IB1129" s="11"/>
      <c r="IC1129" s="11"/>
      <c r="ID1129" s="11"/>
      <c r="IE1129" s="11"/>
      <c r="IF1129" s="11"/>
      <c r="IG1129" s="11"/>
      <c r="IH1129" s="11"/>
      <c r="II1129" s="11"/>
      <c r="IJ1129" s="11"/>
      <c r="IK1129" s="11"/>
    </row>
    <row r="1130" spans="1:245" ht="15" customHeight="1" hidden="1">
      <c r="A1130" s="6"/>
      <c r="B1130" s="12" t="s">
        <v>1266</v>
      </c>
      <c r="C1130" s="3">
        <v>30</v>
      </c>
      <c r="D1130" s="3"/>
      <c r="E1130" s="3"/>
      <c r="F1130" s="3"/>
      <c r="G1130" s="3"/>
      <c r="H1130" s="3"/>
      <c r="I1130" s="3"/>
      <c r="J1130" s="4"/>
      <c r="K1130" s="5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  <c r="HI1130" s="11"/>
      <c r="HJ1130" s="11"/>
      <c r="HK1130" s="11"/>
      <c r="HL1130" s="11"/>
      <c r="HM1130" s="11"/>
      <c r="HN1130" s="11"/>
      <c r="HO1130" s="11"/>
      <c r="HP1130" s="11"/>
      <c r="HQ1130" s="11"/>
      <c r="HR1130" s="11"/>
      <c r="HS1130" s="11"/>
      <c r="HT1130" s="11"/>
      <c r="HU1130" s="11"/>
      <c r="HV1130" s="11"/>
      <c r="HW1130" s="11"/>
      <c r="HX1130" s="11"/>
      <c r="HY1130" s="11"/>
      <c r="HZ1130" s="11"/>
      <c r="IA1130" s="11"/>
      <c r="IB1130" s="11"/>
      <c r="IC1130" s="11"/>
      <c r="ID1130" s="11"/>
      <c r="IE1130" s="11"/>
      <c r="IF1130" s="11"/>
      <c r="IG1130" s="11"/>
      <c r="IH1130" s="11"/>
      <c r="II1130" s="11"/>
      <c r="IJ1130" s="11"/>
      <c r="IK1130" s="11"/>
    </row>
    <row r="1131" spans="1:245" ht="15" customHeight="1" hidden="1">
      <c r="A1131" s="6">
        <v>50</v>
      </c>
      <c r="B1131" s="12" t="s">
        <v>434</v>
      </c>
      <c r="C1131" s="3"/>
      <c r="D1131" s="3">
        <v>30200</v>
      </c>
      <c r="E1131" s="3"/>
      <c r="F1131" s="3">
        <v>52</v>
      </c>
      <c r="G1131" s="3">
        <v>17</v>
      </c>
      <c r="H1131" s="3">
        <v>1992</v>
      </c>
      <c r="I1131" s="3" t="s">
        <v>554</v>
      </c>
      <c r="J1131" s="4">
        <v>2016</v>
      </c>
      <c r="K1131" s="5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  <c r="GX1131" s="11"/>
      <c r="GY1131" s="11"/>
      <c r="GZ1131" s="11"/>
      <c r="HA1131" s="11"/>
      <c r="HB1131" s="11"/>
      <c r="HC1131" s="11"/>
      <c r="HD1131" s="11"/>
      <c r="HE1131" s="11"/>
      <c r="HF1131" s="11"/>
      <c r="HG1131" s="11"/>
      <c r="HH1131" s="11"/>
      <c r="HI1131" s="11"/>
      <c r="HJ1131" s="11"/>
      <c r="HK1131" s="11"/>
      <c r="HL1131" s="11"/>
      <c r="HM1131" s="11"/>
      <c r="HN1131" s="11"/>
      <c r="HO1131" s="11"/>
      <c r="HP1131" s="11"/>
      <c r="HQ1131" s="11"/>
      <c r="HR1131" s="11"/>
      <c r="HS1131" s="11"/>
      <c r="HT1131" s="11"/>
      <c r="HU1131" s="11"/>
      <c r="HV1131" s="11"/>
      <c r="HW1131" s="11"/>
      <c r="HX1131" s="11"/>
      <c r="HY1131" s="11"/>
      <c r="HZ1131" s="11"/>
      <c r="IA1131" s="11"/>
      <c r="IB1131" s="11"/>
      <c r="IC1131" s="11"/>
      <c r="ID1131" s="11"/>
      <c r="IE1131" s="11"/>
      <c r="IF1131" s="11"/>
      <c r="IG1131" s="11"/>
      <c r="IH1131" s="11"/>
      <c r="II1131" s="11"/>
      <c r="IJ1131" s="11"/>
      <c r="IK1131" s="11"/>
    </row>
    <row r="1132" spans="1:245" ht="15" customHeight="1" hidden="1">
      <c r="A1132" s="6"/>
      <c r="B1132" s="12" t="s">
        <v>1266</v>
      </c>
      <c r="C1132" s="3">
        <v>130</v>
      </c>
      <c r="D1132" s="3"/>
      <c r="E1132" s="3"/>
      <c r="F1132" s="3"/>
      <c r="G1132" s="3"/>
      <c r="H1132" s="3"/>
      <c r="I1132" s="3"/>
      <c r="J1132" s="4"/>
      <c r="K1132" s="5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  <c r="DN1132" s="11"/>
      <c r="DO1132" s="11"/>
      <c r="DP1132" s="11"/>
      <c r="DQ1132" s="11"/>
      <c r="DR1132" s="11"/>
      <c r="DS1132" s="11"/>
      <c r="DT1132" s="11"/>
      <c r="DU1132" s="11"/>
      <c r="DV1132" s="11"/>
      <c r="DW1132" s="11"/>
      <c r="DX1132" s="11"/>
      <c r="DY1132" s="11"/>
      <c r="DZ1132" s="11"/>
      <c r="EA1132" s="11"/>
      <c r="EB1132" s="11"/>
      <c r="EC1132" s="11"/>
      <c r="ED1132" s="11"/>
      <c r="EE1132" s="11"/>
      <c r="EF1132" s="11"/>
      <c r="EG1132" s="11"/>
      <c r="EH1132" s="11"/>
      <c r="EI1132" s="11"/>
      <c r="EJ1132" s="11"/>
      <c r="EK1132" s="11"/>
      <c r="EL1132" s="11"/>
      <c r="EM1132" s="11"/>
      <c r="EN1132" s="11"/>
      <c r="EO1132" s="11"/>
      <c r="EP1132" s="11"/>
      <c r="EQ1132" s="11"/>
      <c r="ER1132" s="11"/>
      <c r="ES1132" s="11"/>
      <c r="ET1132" s="11"/>
      <c r="EU1132" s="11"/>
      <c r="EV1132" s="11"/>
      <c r="EW1132" s="11"/>
      <c r="EX1132" s="11"/>
      <c r="EY1132" s="11"/>
      <c r="EZ1132" s="11"/>
      <c r="FA1132" s="11"/>
      <c r="FB1132" s="11"/>
      <c r="FC1132" s="11"/>
      <c r="FD1132" s="11"/>
      <c r="FE1132" s="11"/>
      <c r="FF1132" s="11"/>
      <c r="FG1132" s="11"/>
      <c r="FH1132" s="11"/>
      <c r="FI1132" s="11"/>
      <c r="FJ1132" s="11"/>
      <c r="FK1132" s="11"/>
      <c r="FL1132" s="11"/>
      <c r="FM1132" s="11"/>
      <c r="FN1132" s="11"/>
      <c r="FO1132" s="11"/>
      <c r="FP1132" s="11"/>
      <c r="FQ1132" s="11"/>
      <c r="FR1132" s="11"/>
      <c r="FS1132" s="11"/>
      <c r="FT1132" s="11"/>
      <c r="FU1132" s="11"/>
      <c r="FV1132" s="11"/>
      <c r="FW1132" s="11"/>
      <c r="FX1132" s="11"/>
      <c r="FY1132" s="11"/>
      <c r="FZ1132" s="11"/>
      <c r="GA1132" s="11"/>
      <c r="GB1132" s="11"/>
      <c r="GC1132" s="11"/>
      <c r="GD1132" s="11"/>
      <c r="GE1132" s="11"/>
      <c r="GF1132" s="11"/>
      <c r="GG1132" s="11"/>
      <c r="GH1132" s="11"/>
      <c r="GI1132" s="11"/>
      <c r="GJ1132" s="11"/>
      <c r="GK1132" s="11"/>
      <c r="GL1132" s="11"/>
      <c r="GM1132" s="11"/>
      <c r="GN1132" s="11"/>
      <c r="GO1132" s="11"/>
      <c r="GP1132" s="11"/>
      <c r="GQ1132" s="11"/>
      <c r="GR1132" s="11"/>
      <c r="GS1132" s="11"/>
      <c r="GT1132" s="11"/>
      <c r="GU1132" s="11"/>
      <c r="GV1132" s="11"/>
      <c r="GW1132" s="11"/>
      <c r="GX1132" s="11"/>
      <c r="GY1132" s="11"/>
      <c r="GZ1132" s="11"/>
      <c r="HA1132" s="11"/>
      <c r="HB1132" s="11"/>
      <c r="HC1132" s="11"/>
      <c r="HD1132" s="11"/>
      <c r="HE1132" s="11"/>
      <c r="HF1132" s="11"/>
      <c r="HG1132" s="11"/>
      <c r="HH1132" s="11"/>
      <c r="HI1132" s="11"/>
      <c r="HJ1132" s="11"/>
      <c r="HK1132" s="11"/>
      <c r="HL1132" s="11"/>
      <c r="HM1132" s="11"/>
      <c r="HN1132" s="11"/>
      <c r="HO1132" s="11"/>
      <c r="HP1132" s="11"/>
      <c r="HQ1132" s="11"/>
      <c r="HR1132" s="11"/>
      <c r="HS1132" s="11"/>
      <c r="HT1132" s="11"/>
      <c r="HU1132" s="11"/>
      <c r="HV1132" s="11"/>
      <c r="HW1132" s="11"/>
      <c r="HX1132" s="11"/>
      <c r="HY1132" s="11"/>
      <c r="HZ1132" s="11"/>
      <c r="IA1132" s="11"/>
      <c r="IB1132" s="11"/>
      <c r="IC1132" s="11"/>
      <c r="ID1132" s="11"/>
      <c r="IE1132" s="11"/>
      <c r="IF1132" s="11"/>
      <c r="IG1132" s="11"/>
      <c r="IH1132" s="11"/>
      <c r="II1132" s="11"/>
      <c r="IJ1132" s="11"/>
      <c r="IK1132" s="11"/>
    </row>
    <row r="1133" spans="1:245" ht="16.5">
      <c r="A1133" s="220" t="s">
        <v>1410</v>
      </c>
      <c r="B1133" s="221"/>
      <c r="C1133" s="221"/>
      <c r="D1133" s="221"/>
      <c r="E1133" s="222"/>
      <c r="F1133" s="9" t="s">
        <v>558</v>
      </c>
      <c r="G1133" s="3">
        <f>SUM(C1134:C1137)</f>
        <v>550</v>
      </c>
      <c r="H1133" s="10" t="s">
        <v>559</v>
      </c>
      <c r="I1133" s="3"/>
      <c r="J1133" s="4"/>
      <c r="K1133" s="5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  <c r="GX1133" s="11"/>
      <c r="GY1133" s="11"/>
      <c r="GZ1133" s="11"/>
      <c r="HA1133" s="11"/>
      <c r="HB1133" s="11"/>
      <c r="HC1133" s="11"/>
      <c r="HD1133" s="11"/>
      <c r="HE1133" s="11"/>
      <c r="HF1133" s="11"/>
      <c r="HG1133" s="11"/>
      <c r="HH1133" s="11"/>
      <c r="HI1133" s="11"/>
      <c r="HJ1133" s="11"/>
      <c r="HK1133" s="11"/>
      <c r="HL1133" s="11"/>
      <c r="HM1133" s="11"/>
      <c r="HN1133" s="11"/>
      <c r="HO1133" s="11"/>
      <c r="HP1133" s="11"/>
      <c r="HQ1133" s="11"/>
      <c r="HR1133" s="11"/>
      <c r="HS1133" s="11"/>
      <c r="HT1133" s="11"/>
      <c r="HU1133" s="11"/>
      <c r="HV1133" s="11"/>
      <c r="HW1133" s="11"/>
      <c r="HX1133" s="11"/>
      <c r="HY1133" s="11"/>
      <c r="HZ1133" s="11"/>
      <c r="IA1133" s="11"/>
      <c r="IB1133" s="11"/>
      <c r="IC1133" s="11"/>
      <c r="ID1133" s="11"/>
      <c r="IE1133" s="11"/>
      <c r="IF1133" s="11"/>
      <c r="IG1133" s="11"/>
      <c r="IH1133" s="11"/>
      <c r="II1133" s="11"/>
      <c r="IJ1133" s="11"/>
      <c r="IK1133" s="11"/>
    </row>
    <row r="1134" spans="1:245" ht="15" customHeight="1" hidden="1">
      <c r="A1134" s="6">
        <v>1</v>
      </c>
      <c r="B1134" s="8" t="s">
        <v>399</v>
      </c>
      <c r="C1134" s="3"/>
      <c r="D1134" s="3">
        <v>7114</v>
      </c>
      <c r="E1134" s="3"/>
      <c r="F1134" s="3">
        <v>93</v>
      </c>
      <c r="G1134" s="3">
        <v>28</v>
      </c>
      <c r="H1134" s="3">
        <v>1967</v>
      </c>
      <c r="I1134" s="3" t="s">
        <v>554</v>
      </c>
      <c r="J1134" s="4">
        <v>2015</v>
      </c>
      <c r="K1134" s="5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  <c r="DN1134" s="11"/>
      <c r="DO1134" s="11"/>
      <c r="DP1134" s="11"/>
      <c r="DQ1134" s="11"/>
      <c r="DR1134" s="11"/>
      <c r="DS1134" s="11"/>
      <c r="DT1134" s="11"/>
      <c r="DU1134" s="11"/>
      <c r="DV1134" s="11"/>
      <c r="DW1134" s="11"/>
      <c r="DX1134" s="11"/>
      <c r="DY1134" s="11"/>
      <c r="DZ1134" s="11"/>
      <c r="EA1134" s="11"/>
      <c r="EB1134" s="11"/>
      <c r="EC1134" s="11"/>
      <c r="ED1134" s="11"/>
      <c r="EE1134" s="11"/>
      <c r="EF1134" s="11"/>
      <c r="EG1134" s="11"/>
      <c r="EH1134" s="11"/>
      <c r="EI1134" s="11"/>
      <c r="EJ1134" s="11"/>
      <c r="EK1134" s="11"/>
      <c r="EL1134" s="11"/>
      <c r="EM1134" s="11"/>
      <c r="EN1134" s="11"/>
      <c r="EO1134" s="11"/>
      <c r="EP1134" s="11"/>
      <c r="EQ1134" s="11"/>
      <c r="ER1134" s="11"/>
      <c r="ES1134" s="11"/>
      <c r="ET1134" s="11"/>
      <c r="EU1134" s="11"/>
      <c r="EV1134" s="11"/>
      <c r="EW1134" s="11"/>
      <c r="EX1134" s="11"/>
      <c r="EY1134" s="11"/>
      <c r="EZ1134" s="11"/>
      <c r="FA1134" s="11"/>
      <c r="FB1134" s="11"/>
      <c r="FC1134" s="11"/>
      <c r="FD1134" s="11"/>
      <c r="FE1134" s="11"/>
      <c r="FF1134" s="11"/>
      <c r="FG1134" s="11"/>
      <c r="FH1134" s="11"/>
      <c r="FI1134" s="11"/>
      <c r="FJ1134" s="11"/>
      <c r="FK1134" s="11"/>
      <c r="FL1134" s="11"/>
      <c r="FM1134" s="11"/>
      <c r="FN1134" s="11"/>
      <c r="FO1134" s="11"/>
      <c r="FP1134" s="11"/>
      <c r="FQ1134" s="11"/>
      <c r="FR1134" s="11"/>
      <c r="FS1134" s="11"/>
      <c r="FT1134" s="11"/>
      <c r="FU1134" s="11"/>
      <c r="FV1134" s="11"/>
      <c r="FW1134" s="11"/>
      <c r="FX1134" s="11"/>
      <c r="FY1134" s="11"/>
      <c r="FZ1134" s="11"/>
      <c r="GA1134" s="11"/>
      <c r="GB1134" s="11"/>
      <c r="GC1134" s="11"/>
      <c r="GD1134" s="11"/>
      <c r="GE1134" s="11"/>
      <c r="GF1134" s="11"/>
      <c r="GG1134" s="11"/>
      <c r="GH1134" s="11"/>
      <c r="GI1134" s="11"/>
      <c r="GJ1134" s="11"/>
      <c r="GK1134" s="11"/>
      <c r="GL1134" s="11"/>
      <c r="GM1134" s="11"/>
      <c r="GN1134" s="11"/>
      <c r="GO1134" s="11"/>
      <c r="GP1134" s="11"/>
      <c r="GQ1134" s="11"/>
      <c r="GR1134" s="11"/>
      <c r="GS1134" s="11"/>
      <c r="GT1134" s="11"/>
      <c r="GU1134" s="11"/>
      <c r="GV1134" s="11"/>
      <c r="GW1134" s="11"/>
      <c r="GX1134" s="11"/>
      <c r="GY1134" s="11"/>
      <c r="GZ1134" s="11"/>
      <c r="HA1134" s="11"/>
      <c r="HB1134" s="11"/>
      <c r="HC1134" s="11"/>
      <c r="HD1134" s="11"/>
      <c r="HE1134" s="11"/>
      <c r="HF1134" s="11"/>
      <c r="HG1134" s="11"/>
      <c r="HH1134" s="11"/>
      <c r="HI1134" s="11"/>
      <c r="HJ1134" s="11"/>
      <c r="HK1134" s="11"/>
      <c r="HL1134" s="11"/>
      <c r="HM1134" s="11"/>
      <c r="HN1134" s="11"/>
      <c r="HO1134" s="11"/>
      <c r="HP1134" s="11"/>
      <c r="HQ1134" s="11"/>
      <c r="HR1134" s="11"/>
      <c r="HS1134" s="11"/>
      <c r="HT1134" s="11"/>
      <c r="HU1134" s="11"/>
      <c r="HV1134" s="11"/>
      <c r="HW1134" s="11"/>
      <c r="HX1134" s="11"/>
      <c r="HY1134" s="11"/>
      <c r="HZ1134" s="11"/>
      <c r="IA1134" s="11"/>
      <c r="IB1134" s="11"/>
      <c r="IC1134" s="11"/>
      <c r="ID1134" s="11"/>
      <c r="IE1134" s="11"/>
      <c r="IF1134" s="11"/>
      <c r="IG1134" s="11"/>
      <c r="IH1134" s="11"/>
      <c r="II1134" s="11"/>
      <c r="IJ1134" s="11"/>
      <c r="IK1134" s="11"/>
    </row>
    <row r="1135" spans="1:245" ht="15" customHeight="1" hidden="1">
      <c r="A1135" s="6"/>
      <c r="B1135" s="8" t="s">
        <v>1234</v>
      </c>
      <c r="C1135" s="3">
        <v>290</v>
      </c>
      <c r="D1135" s="3"/>
      <c r="E1135" s="3"/>
      <c r="F1135" s="3"/>
      <c r="G1135" s="3"/>
      <c r="H1135" s="3"/>
      <c r="I1135" s="3"/>
      <c r="J1135" s="4"/>
      <c r="K1135" s="5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  <c r="GX1135" s="11"/>
      <c r="GY1135" s="11"/>
      <c r="GZ1135" s="11"/>
      <c r="HA1135" s="11"/>
      <c r="HB1135" s="11"/>
      <c r="HC1135" s="11"/>
      <c r="HD1135" s="11"/>
      <c r="HE1135" s="11"/>
      <c r="HF1135" s="11"/>
      <c r="HG1135" s="11"/>
      <c r="HH1135" s="11"/>
      <c r="HI1135" s="11"/>
      <c r="HJ1135" s="11"/>
      <c r="HK1135" s="11"/>
      <c r="HL1135" s="11"/>
      <c r="HM1135" s="11"/>
      <c r="HN1135" s="11"/>
      <c r="HO1135" s="11"/>
      <c r="HP1135" s="11"/>
      <c r="HQ1135" s="11"/>
      <c r="HR1135" s="11"/>
      <c r="HS1135" s="11"/>
      <c r="HT1135" s="11"/>
      <c r="HU1135" s="11"/>
      <c r="HV1135" s="11"/>
      <c r="HW1135" s="11"/>
      <c r="HX1135" s="11"/>
      <c r="HY1135" s="11"/>
      <c r="HZ1135" s="11"/>
      <c r="IA1135" s="11"/>
      <c r="IB1135" s="11"/>
      <c r="IC1135" s="11"/>
      <c r="ID1135" s="11"/>
      <c r="IE1135" s="11"/>
      <c r="IF1135" s="11"/>
      <c r="IG1135" s="11"/>
      <c r="IH1135" s="11"/>
      <c r="II1135" s="11"/>
      <c r="IJ1135" s="11"/>
      <c r="IK1135" s="11"/>
    </row>
    <row r="1136" spans="1:245" ht="15" customHeight="1">
      <c r="A1136" s="6">
        <v>2</v>
      </c>
      <c r="B1136" s="8" t="s">
        <v>400</v>
      </c>
      <c r="C1136" s="3"/>
      <c r="D1136" s="3">
        <v>7114</v>
      </c>
      <c r="E1136" s="3"/>
      <c r="F1136" s="3">
        <v>80</v>
      </c>
      <c r="G1136" s="3">
        <v>24</v>
      </c>
      <c r="H1136" s="3">
        <v>1967</v>
      </c>
      <c r="I1136" s="3" t="s">
        <v>554</v>
      </c>
      <c r="J1136" s="4">
        <v>2015</v>
      </c>
      <c r="K1136" s="5" t="s">
        <v>614</v>
      </c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  <c r="DN1136" s="11"/>
      <c r="DO1136" s="11"/>
      <c r="DP1136" s="11"/>
      <c r="DQ1136" s="11"/>
      <c r="DR1136" s="11"/>
      <c r="DS1136" s="11"/>
      <c r="DT1136" s="11"/>
      <c r="DU1136" s="11"/>
      <c r="DV1136" s="11"/>
      <c r="DW1136" s="11"/>
      <c r="DX1136" s="11"/>
      <c r="DY1136" s="11"/>
      <c r="DZ1136" s="11"/>
      <c r="EA1136" s="11"/>
      <c r="EB1136" s="11"/>
      <c r="EC1136" s="11"/>
      <c r="ED1136" s="11"/>
      <c r="EE1136" s="11"/>
      <c r="EF1136" s="11"/>
      <c r="EG1136" s="11"/>
      <c r="EH1136" s="11"/>
      <c r="EI1136" s="11"/>
      <c r="EJ1136" s="11"/>
      <c r="EK1136" s="11"/>
      <c r="EL1136" s="11"/>
      <c r="EM1136" s="11"/>
      <c r="EN1136" s="11"/>
      <c r="EO1136" s="11"/>
      <c r="EP1136" s="11"/>
      <c r="EQ1136" s="11"/>
      <c r="ER1136" s="11"/>
      <c r="ES1136" s="11"/>
      <c r="ET1136" s="11"/>
      <c r="EU1136" s="11"/>
      <c r="EV1136" s="11"/>
      <c r="EW1136" s="11"/>
      <c r="EX1136" s="11"/>
      <c r="EY1136" s="11"/>
      <c r="EZ1136" s="11"/>
      <c r="FA1136" s="11"/>
      <c r="FB1136" s="11"/>
      <c r="FC1136" s="11"/>
      <c r="FD1136" s="11"/>
      <c r="FE1136" s="11"/>
      <c r="FF1136" s="11"/>
      <c r="FG1136" s="11"/>
      <c r="FH1136" s="11"/>
      <c r="FI1136" s="11"/>
      <c r="FJ1136" s="11"/>
      <c r="FK1136" s="11"/>
      <c r="FL1136" s="11"/>
      <c r="FM1136" s="11"/>
      <c r="FN1136" s="11"/>
      <c r="FO1136" s="11"/>
      <c r="FP1136" s="11"/>
      <c r="FQ1136" s="11"/>
      <c r="FR1136" s="11"/>
      <c r="FS1136" s="11"/>
      <c r="FT1136" s="11"/>
      <c r="FU1136" s="11"/>
      <c r="FV1136" s="11"/>
      <c r="FW1136" s="11"/>
      <c r="FX1136" s="11"/>
      <c r="FY1136" s="11"/>
      <c r="FZ1136" s="11"/>
      <c r="GA1136" s="11"/>
      <c r="GB1136" s="11"/>
      <c r="GC1136" s="11"/>
      <c r="GD1136" s="11"/>
      <c r="GE1136" s="11"/>
      <c r="GF1136" s="11"/>
      <c r="GG1136" s="11"/>
      <c r="GH1136" s="11"/>
      <c r="GI1136" s="11"/>
      <c r="GJ1136" s="11"/>
      <c r="GK1136" s="11"/>
      <c r="GL1136" s="11"/>
      <c r="GM1136" s="11"/>
      <c r="GN1136" s="11"/>
      <c r="GO1136" s="11"/>
      <c r="GP1136" s="11"/>
      <c r="GQ1136" s="11"/>
      <c r="GR1136" s="11"/>
      <c r="GS1136" s="11"/>
      <c r="GT1136" s="11"/>
      <c r="GU1136" s="11"/>
      <c r="GV1136" s="11"/>
      <c r="GW1136" s="11"/>
      <c r="GX1136" s="11"/>
      <c r="GY1136" s="11"/>
      <c r="GZ1136" s="11"/>
      <c r="HA1136" s="11"/>
      <c r="HB1136" s="11"/>
      <c r="HC1136" s="11"/>
      <c r="HD1136" s="11"/>
      <c r="HE1136" s="11"/>
      <c r="HF1136" s="11"/>
      <c r="HG1136" s="11"/>
      <c r="HH1136" s="11"/>
      <c r="HI1136" s="11"/>
      <c r="HJ1136" s="11"/>
      <c r="HK1136" s="11"/>
      <c r="HL1136" s="11"/>
      <c r="HM1136" s="11"/>
      <c r="HN1136" s="11"/>
      <c r="HO1136" s="11"/>
      <c r="HP1136" s="11"/>
      <c r="HQ1136" s="11"/>
      <c r="HR1136" s="11"/>
      <c r="HS1136" s="11"/>
      <c r="HT1136" s="11"/>
      <c r="HU1136" s="11"/>
      <c r="HV1136" s="11"/>
      <c r="HW1136" s="11"/>
      <c r="HX1136" s="11"/>
      <c r="HY1136" s="11"/>
      <c r="HZ1136" s="11"/>
      <c r="IA1136" s="11"/>
      <c r="IB1136" s="11"/>
      <c r="IC1136" s="11"/>
      <c r="ID1136" s="11"/>
      <c r="IE1136" s="11"/>
      <c r="IF1136" s="11"/>
      <c r="IG1136" s="11"/>
      <c r="IH1136" s="11"/>
      <c r="II1136" s="11"/>
      <c r="IJ1136" s="11"/>
      <c r="IK1136" s="11"/>
    </row>
    <row r="1137" spans="1:245" ht="15" customHeight="1">
      <c r="A1137" s="6"/>
      <c r="B1137" s="8" t="s">
        <v>1234</v>
      </c>
      <c r="C1137" s="3">
        <v>260</v>
      </c>
      <c r="D1137" s="3"/>
      <c r="E1137" s="3"/>
      <c r="F1137" s="3"/>
      <c r="G1137" s="3"/>
      <c r="H1137" s="3"/>
      <c r="I1137" s="3"/>
      <c r="J1137" s="4"/>
      <c r="K1137" s="5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  <c r="DN1137" s="11"/>
      <c r="DO1137" s="11"/>
      <c r="DP1137" s="11"/>
      <c r="DQ1137" s="11"/>
      <c r="DR1137" s="11"/>
      <c r="DS1137" s="11"/>
      <c r="DT1137" s="11"/>
      <c r="DU1137" s="11"/>
      <c r="DV1137" s="11"/>
      <c r="DW1137" s="11"/>
      <c r="DX1137" s="11"/>
      <c r="DY1137" s="11"/>
      <c r="DZ1137" s="11"/>
      <c r="EA1137" s="11"/>
      <c r="EB1137" s="11"/>
      <c r="EC1137" s="11"/>
      <c r="ED1137" s="11"/>
      <c r="EE1137" s="11"/>
      <c r="EF1137" s="11"/>
      <c r="EG1137" s="11"/>
      <c r="EH1137" s="11"/>
      <c r="EI1137" s="11"/>
      <c r="EJ1137" s="11"/>
      <c r="EK1137" s="11"/>
      <c r="EL1137" s="11"/>
      <c r="EM1137" s="11"/>
      <c r="EN1137" s="11"/>
      <c r="EO1137" s="11"/>
      <c r="EP1137" s="11"/>
      <c r="EQ1137" s="11"/>
      <c r="ER1137" s="11"/>
      <c r="ES1137" s="11"/>
      <c r="ET1137" s="11"/>
      <c r="EU1137" s="11"/>
      <c r="EV1137" s="11"/>
      <c r="EW1137" s="11"/>
      <c r="EX1137" s="11"/>
      <c r="EY1137" s="11"/>
      <c r="EZ1137" s="11"/>
      <c r="FA1137" s="11"/>
      <c r="FB1137" s="11"/>
      <c r="FC1137" s="11"/>
      <c r="FD1137" s="11"/>
      <c r="FE1137" s="11"/>
      <c r="FF1137" s="11"/>
      <c r="FG1137" s="11"/>
      <c r="FH1137" s="11"/>
      <c r="FI1137" s="11"/>
      <c r="FJ1137" s="11"/>
      <c r="FK1137" s="11"/>
      <c r="FL1137" s="11"/>
      <c r="FM1137" s="11"/>
      <c r="FN1137" s="11"/>
      <c r="FO1137" s="11"/>
      <c r="FP1137" s="11"/>
      <c r="FQ1137" s="11"/>
      <c r="FR1137" s="11"/>
      <c r="FS1137" s="11"/>
      <c r="FT1137" s="11"/>
      <c r="FU1137" s="11"/>
      <c r="FV1137" s="11"/>
      <c r="FW1137" s="11"/>
      <c r="FX1137" s="11"/>
      <c r="FY1137" s="11"/>
      <c r="FZ1137" s="11"/>
      <c r="GA1137" s="11"/>
      <c r="GB1137" s="11"/>
      <c r="GC1137" s="11"/>
      <c r="GD1137" s="11"/>
      <c r="GE1137" s="11"/>
      <c r="GF1137" s="11"/>
      <c r="GG1137" s="11"/>
      <c r="GH1137" s="11"/>
      <c r="GI1137" s="11"/>
      <c r="GJ1137" s="11"/>
      <c r="GK1137" s="11"/>
      <c r="GL1137" s="11"/>
      <c r="GM1137" s="11"/>
      <c r="GN1137" s="11"/>
      <c r="GO1137" s="11"/>
      <c r="GP1137" s="11"/>
      <c r="GQ1137" s="11"/>
      <c r="GR1137" s="11"/>
      <c r="GS1137" s="11"/>
      <c r="GT1137" s="11"/>
      <c r="GU1137" s="11"/>
      <c r="GV1137" s="11"/>
      <c r="GW1137" s="11"/>
      <c r="GX1137" s="11"/>
      <c r="GY1137" s="11"/>
      <c r="GZ1137" s="11"/>
      <c r="HA1137" s="11"/>
      <c r="HB1137" s="11"/>
      <c r="HC1137" s="11"/>
      <c r="HD1137" s="11"/>
      <c r="HE1137" s="11"/>
      <c r="HF1137" s="11"/>
      <c r="HG1137" s="11"/>
      <c r="HH1137" s="11"/>
      <c r="HI1137" s="11"/>
      <c r="HJ1137" s="11"/>
      <c r="HK1137" s="11"/>
      <c r="HL1137" s="11"/>
      <c r="HM1137" s="11"/>
      <c r="HN1137" s="11"/>
      <c r="HO1137" s="11"/>
      <c r="HP1137" s="11"/>
      <c r="HQ1137" s="11"/>
      <c r="HR1137" s="11"/>
      <c r="HS1137" s="11"/>
      <c r="HT1137" s="11"/>
      <c r="HU1137" s="11"/>
      <c r="HV1137" s="11"/>
      <c r="HW1137" s="11"/>
      <c r="HX1137" s="11"/>
      <c r="HY1137" s="11"/>
      <c r="HZ1137" s="11"/>
      <c r="IA1137" s="11"/>
      <c r="IB1137" s="11"/>
      <c r="IC1137" s="11"/>
      <c r="ID1137" s="11"/>
      <c r="IE1137" s="11"/>
      <c r="IF1137" s="11"/>
      <c r="IG1137" s="11"/>
      <c r="IH1137" s="11"/>
      <c r="II1137" s="11"/>
      <c r="IJ1137" s="11"/>
      <c r="IK1137" s="11"/>
    </row>
    <row r="1138" spans="1:245" ht="35.25" customHeight="1" hidden="1">
      <c r="A1138" s="200" t="s">
        <v>1403</v>
      </c>
      <c r="B1138" s="200"/>
      <c r="C1138" s="200"/>
      <c r="D1138" s="200"/>
      <c r="E1138" s="200"/>
      <c r="F1138" s="9" t="s">
        <v>558</v>
      </c>
      <c r="G1138" s="3">
        <f>SUM(C1139:C1158)</f>
        <v>3040</v>
      </c>
      <c r="H1138" s="10" t="s">
        <v>559</v>
      </c>
      <c r="I1138" s="3"/>
      <c r="J1138" s="4"/>
      <c r="K1138" s="5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  <c r="DN1138" s="11"/>
      <c r="DO1138" s="11"/>
      <c r="DP1138" s="11"/>
      <c r="DQ1138" s="11"/>
      <c r="DR1138" s="11"/>
      <c r="DS1138" s="11"/>
      <c r="DT1138" s="11"/>
      <c r="DU1138" s="11"/>
      <c r="DV1138" s="11"/>
      <c r="DW1138" s="11"/>
      <c r="DX1138" s="11"/>
      <c r="DY1138" s="11"/>
      <c r="DZ1138" s="11"/>
      <c r="EA1138" s="11"/>
      <c r="EB1138" s="11"/>
      <c r="EC1138" s="11"/>
      <c r="ED1138" s="11"/>
      <c r="EE1138" s="11"/>
      <c r="EF1138" s="11"/>
      <c r="EG1138" s="11"/>
      <c r="EH1138" s="11"/>
      <c r="EI1138" s="11"/>
      <c r="EJ1138" s="11"/>
      <c r="EK1138" s="11"/>
      <c r="EL1138" s="11"/>
      <c r="EM1138" s="11"/>
      <c r="EN1138" s="11"/>
      <c r="EO1138" s="11"/>
      <c r="EP1138" s="11"/>
      <c r="EQ1138" s="11"/>
      <c r="ER1138" s="11"/>
      <c r="ES1138" s="11"/>
      <c r="ET1138" s="11"/>
      <c r="EU1138" s="11"/>
      <c r="EV1138" s="11"/>
      <c r="EW1138" s="11"/>
      <c r="EX1138" s="11"/>
      <c r="EY1138" s="11"/>
      <c r="EZ1138" s="11"/>
      <c r="FA1138" s="11"/>
      <c r="FB1138" s="11"/>
      <c r="FC1138" s="11"/>
      <c r="FD1138" s="11"/>
      <c r="FE1138" s="11"/>
      <c r="FF1138" s="11"/>
      <c r="FG1138" s="11"/>
      <c r="FH1138" s="11"/>
      <c r="FI1138" s="11"/>
      <c r="FJ1138" s="11"/>
      <c r="FK1138" s="11"/>
      <c r="FL1138" s="11"/>
      <c r="FM1138" s="11"/>
      <c r="FN1138" s="11"/>
      <c r="FO1138" s="11"/>
      <c r="FP1138" s="11"/>
      <c r="FQ1138" s="11"/>
      <c r="FR1138" s="11"/>
      <c r="FS1138" s="11"/>
      <c r="FT1138" s="11"/>
      <c r="FU1138" s="11"/>
      <c r="FV1138" s="11"/>
      <c r="FW1138" s="11"/>
      <c r="FX1138" s="11"/>
      <c r="FY1138" s="11"/>
      <c r="FZ1138" s="11"/>
      <c r="GA1138" s="11"/>
      <c r="GB1138" s="11"/>
      <c r="GC1138" s="11"/>
      <c r="GD1138" s="11"/>
      <c r="GE1138" s="11"/>
      <c r="GF1138" s="11"/>
      <c r="GG1138" s="11"/>
      <c r="GH1138" s="11"/>
      <c r="GI1138" s="11"/>
      <c r="GJ1138" s="11"/>
      <c r="GK1138" s="11"/>
      <c r="GL1138" s="11"/>
      <c r="GM1138" s="11"/>
      <c r="GN1138" s="11"/>
      <c r="GO1138" s="11"/>
      <c r="GP1138" s="11"/>
      <c r="GQ1138" s="11"/>
      <c r="GR1138" s="11"/>
      <c r="GS1138" s="11"/>
      <c r="GT1138" s="11"/>
      <c r="GU1138" s="11"/>
      <c r="GV1138" s="11"/>
      <c r="GW1138" s="11"/>
      <c r="GX1138" s="11"/>
      <c r="GY1138" s="11"/>
      <c r="GZ1138" s="11"/>
      <c r="HA1138" s="11"/>
      <c r="HB1138" s="11"/>
      <c r="HC1138" s="11"/>
      <c r="HD1138" s="11"/>
      <c r="HE1138" s="11"/>
      <c r="HF1138" s="11"/>
      <c r="HG1138" s="11"/>
      <c r="HH1138" s="11"/>
      <c r="HI1138" s="11"/>
      <c r="HJ1138" s="11"/>
      <c r="HK1138" s="11"/>
      <c r="HL1138" s="11"/>
      <c r="HM1138" s="11"/>
      <c r="HN1138" s="11"/>
      <c r="HO1138" s="11"/>
      <c r="HP1138" s="11"/>
      <c r="HQ1138" s="11"/>
      <c r="HR1138" s="11"/>
      <c r="HS1138" s="11"/>
      <c r="HT1138" s="11"/>
      <c r="HU1138" s="11"/>
      <c r="HV1138" s="11"/>
      <c r="HW1138" s="11"/>
      <c r="HX1138" s="11"/>
      <c r="HY1138" s="11"/>
      <c r="HZ1138" s="11"/>
      <c r="IA1138" s="11"/>
      <c r="IB1138" s="11"/>
      <c r="IC1138" s="11"/>
      <c r="ID1138" s="11"/>
      <c r="IE1138" s="11"/>
      <c r="IF1138" s="11"/>
      <c r="IG1138" s="11"/>
      <c r="IH1138" s="11"/>
      <c r="II1138" s="11"/>
      <c r="IJ1138" s="11"/>
      <c r="IK1138" s="11"/>
    </row>
    <row r="1139" spans="1:245" ht="15" customHeight="1" hidden="1">
      <c r="A1139" s="6">
        <v>1</v>
      </c>
      <c r="B1139" s="12" t="s">
        <v>389</v>
      </c>
      <c r="C1139" s="3"/>
      <c r="D1139" s="3">
        <v>31001</v>
      </c>
      <c r="E1139" s="3"/>
      <c r="F1139" s="3">
        <v>110</v>
      </c>
      <c r="G1139" s="3">
        <v>35</v>
      </c>
      <c r="H1139" s="3">
        <v>2008</v>
      </c>
      <c r="I1139" s="3" t="s">
        <v>331</v>
      </c>
      <c r="J1139" s="4" t="s">
        <v>674</v>
      </c>
      <c r="K1139" s="5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  <c r="GX1139" s="11"/>
      <c r="GY1139" s="11"/>
      <c r="GZ1139" s="11"/>
      <c r="HA1139" s="11"/>
      <c r="HB1139" s="11"/>
      <c r="HC1139" s="11"/>
      <c r="HD1139" s="11"/>
      <c r="HE1139" s="11"/>
      <c r="HF1139" s="11"/>
      <c r="HG1139" s="11"/>
      <c r="HH1139" s="11"/>
      <c r="HI1139" s="11"/>
      <c r="HJ1139" s="11"/>
      <c r="HK1139" s="11"/>
      <c r="HL1139" s="11"/>
      <c r="HM1139" s="11"/>
      <c r="HN1139" s="11"/>
      <c r="HO1139" s="11"/>
      <c r="HP1139" s="11"/>
      <c r="HQ1139" s="11"/>
      <c r="HR1139" s="11"/>
      <c r="HS1139" s="11"/>
      <c r="HT1139" s="11"/>
      <c r="HU1139" s="11"/>
      <c r="HV1139" s="11"/>
      <c r="HW1139" s="11"/>
      <c r="HX1139" s="11"/>
      <c r="HY1139" s="11"/>
      <c r="HZ1139" s="11"/>
      <c r="IA1139" s="11"/>
      <c r="IB1139" s="11"/>
      <c r="IC1139" s="11"/>
      <c r="ID1139" s="11"/>
      <c r="IE1139" s="11"/>
      <c r="IF1139" s="11"/>
      <c r="IG1139" s="11"/>
      <c r="IH1139" s="11"/>
      <c r="II1139" s="11"/>
      <c r="IJ1139" s="11"/>
      <c r="IK1139" s="11"/>
    </row>
    <row r="1140" spans="1:245" ht="16.5" customHeight="1" hidden="1">
      <c r="A1140" s="6"/>
      <c r="B1140" s="12" t="s">
        <v>1242</v>
      </c>
      <c r="C1140" s="3">
        <v>250</v>
      </c>
      <c r="D1140" s="3"/>
      <c r="E1140" s="3"/>
      <c r="F1140" s="3"/>
      <c r="G1140" s="3"/>
      <c r="H1140" s="3"/>
      <c r="I1140" s="3"/>
      <c r="J1140" s="4"/>
      <c r="K1140" s="5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  <c r="DN1140" s="11"/>
      <c r="DO1140" s="11"/>
      <c r="DP1140" s="11"/>
      <c r="DQ1140" s="11"/>
      <c r="DR1140" s="11"/>
      <c r="DS1140" s="11"/>
      <c r="DT1140" s="11"/>
      <c r="DU1140" s="11"/>
      <c r="DV1140" s="11"/>
      <c r="DW1140" s="11"/>
      <c r="DX1140" s="11"/>
      <c r="DY1140" s="11"/>
      <c r="DZ1140" s="11"/>
      <c r="EA1140" s="11"/>
      <c r="EB1140" s="11"/>
      <c r="EC1140" s="11"/>
      <c r="ED1140" s="11"/>
      <c r="EE1140" s="11"/>
      <c r="EF1140" s="11"/>
      <c r="EG1140" s="11"/>
      <c r="EH1140" s="11"/>
      <c r="EI1140" s="11"/>
      <c r="EJ1140" s="11"/>
      <c r="EK1140" s="11"/>
      <c r="EL1140" s="11"/>
      <c r="EM1140" s="11"/>
      <c r="EN1140" s="11"/>
      <c r="EO1140" s="11"/>
      <c r="EP1140" s="11"/>
      <c r="EQ1140" s="11"/>
      <c r="ER1140" s="11"/>
      <c r="ES1140" s="11"/>
      <c r="ET1140" s="11"/>
      <c r="EU1140" s="11"/>
      <c r="EV1140" s="11"/>
      <c r="EW1140" s="11"/>
      <c r="EX1140" s="11"/>
      <c r="EY1140" s="11"/>
      <c r="EZ1140" s="11"/>
      <c r="FA1140" s="11"/>
      <c r="FB1140" s="11"/>
      <c r="FC1140" s="11"/>
      <c r="FD1140" s="11"/>
      <c r="FE1140" s="11"/>
      <c r="FF1140" s="11"/>
      <c r="FG1140" s="11"/>
      <c r="FH1140" s="11"/>
      <c r="FI1140" s="11"/>
      <c r="FJ1140" s="11"/>
      <c r="FK1140" s="11"/>
      <c r="FL1140" s="11"/>
      <c r="FM1140" s="11"/>
      <c r="FN1140" s="11"/>
      <c r="FO1140" s="11"/>
      <c r="FP1140" s="11"/>
      <c r="FQ1140" s="11"/>
      <c r="FR1140" s="11"/>
      <c r="FS1140" s="11"/>
      <c r="FT1140" s="11"/>
      <c r="FU1140" s="11"/>
      <c r="FV1140" s="11"/>
      <c r="FW1140" s="11"/>
      <c r="FX1140" s="11"/>
      <c r="FY1140" s="11"/>
      <c r="FZ1140" s="11"/>
      <c r="GA1140" s="11"/>
      <c r="GB1140" s="11"/>
      <c r="GC1140" s="11"/>
      <c r="GD1140" s="11"/>
      <c r="GE1140" s="11"/>
      <c r="GF1140" s="11"/>
      <c r="GG1140" s="11"/>
      <c r="GH1140" s="11"/>
      <c r="GI1140" s="11"/>
      <c r="GJ1140" s="11"/>
      <c r="GK1140" s="11"/>
      <c r="GL1140" s="11"/>
      <c r="GM1140" s="11"/>
      <c r="GN1140" s="11"/>
      <c r="GO1140" s="11"/>
      <c r="GP1140" s="11"/>
      <c r="GQ1140" s="11"/>
      <c r="GR1140" s="11"/>
      <c r="GS1140" s="11"/>
      <c r="GT1140" s="11"/>
      <c r="GU1140" s="11"/>
      <c r="GV1140" s="11"/>
      <c r="GW1140" s="11"/>
      <c r="GX1140" s="11"/>
      <c r="GY1140" s="11"/>
      <c r="GZ1140" s="11"/>
      <c r="HA1140" s="11"/>
      <c r="HB1140" s="11"/>
      <c r="HC1140" s="11"/>
      <c r="HD1140" s="11"/>
      <c r="HE1140" s="11"/>
      <c r="HF1140" s="11"/>
      <c r="HG1140" s="11"/>
      <c r="HH1140" s="11"/>
      <c r="HI1140" s="11"/>
      <c r="HJ1140" s="11"/>
      <c r="HK1140" s="11"/>
      <c r="HL1140" s="11"/>
      <c r="HM1140" s="11"/>
      <c r="HN1140" s="11"/>
      <c r="HO1140" s="11"/>
      <c r="HP1140" s="11"/>
      <c r="HQ1140" s="11"/>
      <c r="HR1140" s="11"/>
      <c r="HS1140" s="11"/>
      <c r="HT1140" s="11"/>
      <c r="HU1140" s="11"/>
      <c r="HV1140" s="11"/>
      <c r="HW1140" s="11"/>
      <c r="HX1140" s="11"/>
      <c r="HY1140" s="11"/>
      <c r="HZ1140" s="11"/>
      <c r="IA1140" s="11"/>
      <c r="IB1140" s="11"/>
      <c r="IC1140" s="11"/>
      <c r="ID1140" s="11"/>
      <c r="IE1140" s="11"/>
      <c r="IF1140" s="11"/>
      <c r="IG1140" s="11"/>
      <c r="IH1140" s="11"/>
      <c r="II1140" s="11"/>
      <c r="IJ1140" s="11"/>
      <c r="IK1140" s="11"/>
    </row>
    <row r="1141" spans="1:245" ht="27.75" hidden="1">
      <c r="A1141" s="6">
        <v>2</v>
      </c>
      <c r="B1141" s="12" t="s">
        <v>390</v>
      </c>
      <c r="C1141" s="3"/>
      <c r="D1141" s="3">
        <v>31002</v>
      </c>
      <c r="E1141" s="3"/>
      <c r="F1141" s="3">
        <v>96.8</v>
      </c>
      <c r="G1141" s="3">
        <v>30.8</v>
      </c>
      <c r="H1141" s="3">
        <v>2008</v>
      </c>
      <c r="I1141" s="3" t="s">
        <v>331</v>
      </c>
      <c r="J1141" s="4" t="s">
        <v>674</v>
      </c>
      <c r="K1141" s="5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  <c r="DN1141" s="11"/>
      <c r="DO1141" s="11"/>
      <c r="DP1141" s="11"/>
      <c r="DQ1141" s="11"/>
      <c r="DR1141" s="11"/>
      <c r="DS1141" s="11"/>
      <c r="DT1141" s="11"/>
      <c r="DU1141" s="11"/>
      <c r="DV1141" s="11"/>
      <c r="DW1141" s="11"/>
      <c r="DX1141" s="11"/>
      <c r="DY1141" s="11"/>
      <c r="DZ1141" s="11"/>
      <c r="EA1141" s="11"/>
      <c r="EB1141" s="11"/>
      <c r="EC1141" s="11"/>
      <c r="ED1141" s="11"/>
      <c r="EE1141" s="11"/>
      <c r="EF1141" s="11"/>
      <c r="EG1141" s="11"/>
      <c r="EH1141" s="11"/>
      <c r="EI1141" s="11"/>
      <c r="EJ1141" s="11"/>
      <c r="EK1141" s="11"/>
      <c r="EL1141" s="11"/>
      <c r="EM1141" s="11"/>
      <c r="EN1141" s="11"/>
      <c r="EO1141" s="11"/>
      <c r="EP1141" s="11"/>
      <c r="EQ1141" s="11"/>
      <c r="ER1141" s="11"/>
      <c r="ES1141" s="11"/>
      <c r="ET1141" s="11"/>
      <c r="EU1141" s="11"/>
      <c r="EV1141" s="11"/>
      <c r="EW1141" s="11"/>
      <c r="EX1141" s="11"/>
      <c r="EY1141" s="11"/>
      <c r="EZ1141" s="11"/>
      <c r="FA1141" s="11"/>
      <c r="FB1141" s="11"/>
      <c r="FC1141" s="11"/>
      <c r="FD1141" s="11"/>
      <c r="FE1141" s="11"/>
      <c r="FF1141" s="11"/>
      <c r="FG1141" s="11"/>
      <c r="FH1141" s="11"/>
      <c r="FI1141" s="11"/>
      <c r="FJ1141" s="11"/>
      <c r="FK1141" s="11"/>
      <c r="FL1141" s="11"/>
      <c r="FM1141" s="11"/>
      <c r="FN1141" s="11"/>
      <c r="FO1141" s="11"/>
      <c r="FP1141" s="11"/>
      <c r="FQ1141" s="11"/>
      <c r="FR1141" s="11"/>
      <c r="FS1141" s="11"/>
      <c r="FT1141" s="11"/>
      <c r="FU1141" s="11"/>
      <c r="FV1141" s="11"/>
      <c r="FW1141" s="11"/>
      <c r="FX1141" s="11"/>
      <c r="FY1141" s="11"/>
      <c r="FZ1141" s="11"/>
      <c r="GA1141" s="11"/>
      <c r="GB1141" s="11"/>
      <c r="GC1141" s="11"/>
      <c r="GD1141" s="11"/>
      <c r="GE1141" s="11"/>
      <c r="GF1141" s="11"/>
      <c r="GG1141" s="11"/>
      <c r="GH1141" s="11"/>
      <c r="GI1141" s="11"/>
      <c r="GJ1141" s="11"/>
      <c r="GK1141" s="11"/>
      <c r="GL1141" s="11"/>
      <c r="GM1141" s="11"/>
      <c r="GN1141" s="11"/>
      <c r="GO1141" s="11"/>
      <c r="GP1141" s="11"/>
      <c r="GQ1141" s="11"/>
      <c r="GR1141" s="11"/>
      <c r="GS1141" s="11"/>
      <c r="GT1141" s="11"/>
      <c r="GU1141" s="11"/>
      <c r="GV1141" s="11"/>
      <c r="GW1141" s="11"/>
      <c r="GX1141" s="11"/>
      <c r="GY1141" s="11"/>
      <c r="GZ1141" s="11"/>
      <c r="HA1141" s="11"/>
      <c r="HB1141" s="11"/>
      <c r="HC1141" s="11"/>
      <c r="HD1141" s="11"/>
      <c r="HE1141" s="11"/>
      <c r="HF1141" s="11"/>
      <c r="HG1141" s="11"/>
      <c r="HH1141" s="11"/>
      <c r="HI1141" s="11"/>
      <c r="HJ1141" s="11"/>
      <c r="HK1141" s="11"/>
      <c r="HL1141" s="11"/>
      <c r="HM1141" s="11"/>
      <c r="HN1141" s="11"/>
      <c r="HO1141" s="11"/>
      <c r="HP1141" s="11"/>
      <c r="HQ1141" s="11"/>
      <c r="HR1141" s="11"/>
      <c r="HS1141" s="11"/>
      <c r="HT1141" s="11"/>
      <c r="HU1141" s="11"/>
      <c r="HV1141" s="11"/>
      <c r="HW1141" s="11"/>
      <c r="HX1141" s="11"/>
      <c r="HY1141" s="11"/>
      <c r="HZ1141" s="11"/>
      <c r="IA1141" s="11"/>
      <c r="IB1141" s="11"/>
      <c r="IC1141" s="11"/>
      <c r="ID1141" s="11"/>
      <c r="IE1141" s="11"/>
      <c r="IF1141" s="11"/>
      <c r="IG1141" s="11"/>
      <c r="IH1141" s="11"/>
      <c r="II1141" s="11"/>
      <c r="IJ1141" s="11"/>
      <c r="IK1141" s="11"/>
    </row>
    <row r="1142" spans="1:245" ht="16.5" customHeight="1" hidden="1">
      <c r="A1142" s="6"/>
      <c r="B1142" s="12" t="s">
        <v>1242</v>
      </c>
      <c r="C1142" s="3">
        <v>230</v>
      </c>
      <c r="D1142" s="3"/>
      <c r="E1142" s="3"/>
      <c r="F1142" s="3"/>
      <c r="G1142" s="3"/>
      <c r="H1142" s="3"/>
      <c r="I1142" s="3"/>
      <c r="J1142" s="4"/>
      <c r="K1142" s="5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  <c r="DN1142" s="11"/>
      <c r="DO1142" s="11"/>
      <c r="DP1142" s="11"/>
      <c r="DQ1142" s="11"/>
      <c r="DR1142" s="11"/>
      <c r="DS1142" s="11"/>
      <c r="DT1142" s="11"/>
      <c r="DU1142" s="11"/>
      <c r="DV1142" s="11"/>
      <c r="DW1142" s="11"/>
      <c r="DX1142" s="11"/>
      <c r="DY1142" s="11"/>
      <c r="DZ1142" s="11"/>
      <c r="EA1142" s="11"/>
      <c r="EB1142" s="11"/>
      <c r="EC1142" s="11"/>
      <c r="ED1142" s="11"/>
      <c r="EE1142" s="11"/>
      <c r="EF1142" s="11"/>
      <c r="EG1142" s="11"/>
      <c r="EH1142" s="11"/>
      <c r="EI1142" s="11"/>
      <c r="EJ1142" s="11"/>
      <c r="EK1142" s="11"/>
      <c r="EL1142" s="11"/>
      <c r="EM1142" s="11"/>
      <c r="EN1142" s="11"/>
      <c r="EO1142" s="11"/>
      <c r="EP1142" s="11"/>
      <c r="EQ1142" s="11"/>
      <c r="ER1142" s="11"/>
      <c r="ES1142" s="11"/>
      <c r="ET1142" s="11"/>
      <c r="EU1142" s="11"/>
      <c r="EV1142" s="11"/>
      <c r="EW1142" s="11"/>
      <c r="EX1142" s="11"/>
      <c r="EY1142" s="11"/>
      <c r="EZ1142" s="11"/>
      <c r="FA1142" s="11"/>
      <c r="FB1142" s="11"/>
      <c r="FC1142" s="11"/>
      <c r="FD1142" s="11"/>
      <c r="FE1142" s="11"/>
      <c r="FF1142" s="11"/>
      <c r="FG1142" s="11"/>
      <c r="FH1142" s="11"/>
      <c r="FI1142" s="11"/>
      <c r="FJ1142" s="11"/>
      <c r="FK1142" s="11"/>
      <c r="FL1142" s="11"/>
      <c r="FM1142" s="11"/>
      <c r="FN1142" s="11"/>
      <c r="FO1142" s="11"/>
      <c r="FP1142" s="11"/>
      <c r="FQ1142" s="11"/>
      <c r="FR1142" s="11"/>
      <c r="FS1142" s="11"/>
      <c r="FT1142" s="11"/>
      <c r="FU1142" s="11"/>
      <c r="FV1142" s="11"/>
      <c r="FW1142" s="11"/>
      <c r="FX1142" s="11"/>
      <c r="FY1142" s="11"/>
      <c r="FZ1142" s="11"/>
      <c r="GA1142" s="11"/>
      <c r="GB1142" s="11"/>
      <c r="GC1142" s="11"/>
      <c r="GD1142" s="11"/>
      <c r="GE1142" s="11"/>
      <c r="GF1142" s="11"/>
      <c r="GG1142" s="11"/>
      <c r="GH1142" s="11"/>
      <c r="GI1142" s="11"/>
      <c r="GJ1142" s="11"/>
      <c r="GK1142" s="11"/>
      <c r="GL1142" s="11"/>
      <c r="GM1142" s="11"/>
      <c r="GN1142" s="11"/>
      <c r="GO1142" s="11"/>
      <c r="GP1142" s="11"/>
      <c r="GQ1142" s="11"/>
      <c r="GR1142" s="11"/>
      <c r="GS1142" s="11"/>
      <c r="GT1142" s="11"/>
      <c r="GU1142" s="11"/>
      <c r="GV1142" s="11"/>
      <c r="GW1142" s="11"/>
      <c r="GX1142" s="11"/>
      <c r="GY1142" s="11"/>
      <c r="GZ1142" s="11"/>
      <c r="HA1142" s="11"/>
      <c r="HB1142" s="11"/>
      <c r="HC1142" s="11"/>
      <c r="HD1142" s="11"/>
      <c r="HE1142" s="11"/>
      <c r="HF1142" s="11"/>
      <c r="HG1142" s="11"/>
      <c r="HH1142" s="11"/>
      <c r="HI1142" s="11"/>
      <c r="HJ1142" s="11"/>
      <c r="HK1142" s="11"/>
      <c r="HL1142" s="11"/>
      <c r="HM1142" s="11"/>
      <c r="HN1142" s="11"/>
      <c r="HO1142" s="11"/>
      <c r="HP1142" s="11"/>
      <c r="HQ1142" s="11"/>
      <c r="HR1142" s="11"/>
      <c r="HS1142" s="11"/>
      <c r="HT1142" s="11"/>
      <c r="HU1142" s="11"/>
      <c r="HV1142" s="11"/>
      <c r="HW1142" s="11"/>
      <c r="HX1142" s="11"/>
      <c r="HY1142" s="11"/>
      <c r="HZ1142" s="11"/>
      <c r="IA1142" s="11"/>
      <c r="IB1142" s="11"/>
      <c r="IC1142" s="11"/>
      <c r="ID1142" s="11"/>
      <c r="IE1142" s="11"/>
      <c r="IF1142" s="11"/>
      <c r="IG1142" s="11"/>
      <c r="IH1142" s="11"/>
      <c r="II1142" s="11"/>
      <c r="IJ1142" s="11"/>
      <c r="IK1142" s="11"/>
    </row>
    <row r="1143" spans="1:245" ht="15" customHeight="1" hidden="1">
      <c r="A1143" s="6">
        <v>3</v>
      </c>
      <c r="B1143" s="12" t="s">
        <v>391</v>
      </c>
      <c r="C1143" s="3"/>
      <c r="D1143" s="3"/>
      <c r="E1143" s="3"/>
      <c r="F1143" s="3">
        <v>206.8</v>
      </c>
      <c r="G1143" s="3">
        <v>65.8</v>
      </c>
      <c r="H1143" s="3">
        <v>2008</v>
      </c>
      <c r="I1143" s="3" t="s">
        <v>331</v>
      </c>
      <c r="J1143" s="4" t="s">
        <v>674</v>
      </c>
      <c r="K1143" s="5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  <c r="DN1143" s="11"/>
      <c r="DO1143" s="11"/>
      <c r="DP1143" s="11"/>
      <c r="DQ1143" s="11"/>
      <c r="DR1143" s="11"/>
      <c r="DS1143" s="11"/>
      <c r="DT1143" s="11"/>
      <c r="DU1143" s="11"/>
      <c r="DV1143" s="11"/>
      <c r="DW1143" s="11"/>
      <c r="DX1143" s="11"/>
      <c r="DY1143" s="11"/>
      <c r="DZ1143" s="11"/>
      <c r="EA1143" s="11"/>
      <c r="EB1143" s="11"/>
      <c r="EC1143" s="11"/>
      <c r="ED1143" s="11"/>
      <c r="EE1143" s="11"/>
      <c r="EF1143" s="11"/>
      <c r="EG1143" s="11"/>
      <c r="EH1143" s="11"/>
      <c r="EI1143" s="11"/>
      <c r="EJ1143" s="11"/>
      <c r="EK1143" s="11"/>
      <c r="EL1143" s="11"/>
      <c r="EM1143" s="11"/>
      <c r="EN1143" s="11"/>
      <c r="EO1143" s="11"/>
      <c r="EP1143" s="11"/>
      <c r="EQ1143" s="11"/>
      <c r="ER1143" s="11"/>
      <c r="ES1143" s="11"/>
      <c r="ET1143" s="11"/>
      <c r="EU1143" s="11"/>
      <c r="EV1143" s="11"/>
      <c r="EW1143" s="11"/>
      <c r="EX1143" s="11"/>
      <c r="EY1143" s="11"/>
      <c r="EZ1143" s="11"/>
      <c r="FA1143" s="11"/>
      <c r="FB1143" s="11"/>
      <c r="FC1143" s="11"/>
      <c r="FD1143" s="11"/>
      <c r="FE1143" s="11"/>
      <c r="FF1143" s="11"/>
      <c r="FG1143" s="11"/>
      <c r="FH1143" s="11"/>
      <c r="FI1143" s="11"/>
      <c r="FJ1143" s="11"/>
      <c r="FK1143" s="11"/>
      <c r="FL1143" s="11"/>
      <c r="FM1143" s="11"/>
      <c r="FN1143" s="11"/>
      <c r="FO1143" s="11"/>
      <c r="FP1143" s="11"/>
      <c r="FQ1143" s="11"/>
      <c r="FR1143" s="11"/>
      <c r="FS1143" s="11"/>
      <c r="FT1143" s="11"/>
      <c r="FU1143" s="11"/>
      <c r="FV1143" s="11"/>
      <c r="FW1143" s="11"/>
      <c r="FX1143" s="11"/>
      <c r="FY1143" s="11"/>
      <c r="FZ1143" s="11"/>
      <c r="GA1143" s="11"/>
      <c r="GB1143" s="11"/>
      <c r="GC1143" s="11"/>
      <c r="GD1143" s="11"/>
      <c r="GE1143" s="11"/>
      <c r="GF1143" s="11"/>
      <c r="GG1143" s="11"/>
      <c r="GH1143" s="11"/>
      <c r="GI1143" s="11"/>
      <c r="GJ1143" s="11"/>
      <c r="GK1143" s="11"/>
      <c r="GL1143" s="11"/>
      <c r="GM1143" s="11"/>
      <c r="GN1143" s="11"/>
      <c r="GO1143" s="11"/>
      <c r="GP1143" s="11"/>
      <c r="GQ1143" s="11"/>
      <c r="GR1143" s="11"/>
      <c r="GS1143" s="11"/>
      <c r="GT1143" s="11"/>
      <c r="GU1143" s="11"/>
      <c r="GV1143" s="11"/>
      <c r="GW1143" s="11"/>
      <c r="GX1143" s="11"/>
      <c r="GY1143" s="11"/>
      <c r="GZ1143" s="11"/>
      <c r="HA1143" s="11"/>
      <c r="HB1143" s="11"/>
      <c r="HC1143" s="11"/>
      <c r="HD1143" s="11"/>
      <c r="HE1143" s="11"/>
      <c r="HF1143" s="11"/>
      <c r="HG1143" s="11"/>
      <c r="HH1143" s="11"/>
      <c r="HI1143" s="11"/>
      <c r="HJ1143" s="11"/>
      <c r="HK1143" s="11"/>
      <c r="HL1143" s="11"/>
      <c r="HM1143" s="11"/>
      <c r="HN1143" s="11"/>
      <c r="HO1143" s="11"/>
      <c r="HP1143" s="11"/>
      <c r="HQ1143" s="11"/>
      <c r="HR1143" s="11"/>
      <c r="HS1143" s="11"/>
      <c r="HT1143" s="11"/>
      <c r="HU1143" s="11"/>
      <c r="HV1143" s="11"/>
      <c r="HW1143" s="11"/>
      <c r="HX1143" s="11"/>
      <c r="HY1143" s="11"/>
      <c r="HZ1143" s="11"/>
      <c r="IA1143" s="11"/>
      <c r="IB1143" s="11"/>
      <c r="IC1143" s="11"/>
      <c r="ID1143" s="11"/>
      <c r="IE1143" s="11"/>
      <c r="IF1143" s="11"/>
      <c r="IG1143" s="11"/>
      <c r="IH1143" s="11"/>
      <c r="II1143" s="11"/>
      <c r="IJ1143" s="11"/>
      <c r="IK1143" s="11"/>
    </row>
    <row r="1144" spans="1:245" ht="15" customHeight="1" hidden="1">
      <c r="A1144" s="6"/>
      <c r="B1144" s="12" t="s">
        <v>1242</v>
      </c>
      <c r="C1144" s="3">
        <v>460</v>
      </c>
      <c r="D1144" s="3"/>
      <c r="E1144" s="3"/>
      <c r="F1144" s="3"/>
      <c r="G1144" s="3"/>
      <c r="H1144" s="3"/>
      <c r="I1144" s="3"/>
      <c r="J1144" s="4"/>
      <c r="K1144" s="5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  <c r="DN1144" s="11"/>
      <c r="DO1144" s="11"/>
      <c r="DP1144" s="11"/>
      <c r="DQ1144" s="11"/>
      <c r="DR1144" s="11"/>
      <c r="DS1144" s="11"/>
      <c r="DT1144" s="11"/>
      <c r="DU1144" s="11"/>
      <c r="DV1144" s="11"/>
      <c r="DW1144" s="11"/>
      <c r="DX1144" s="11"/>
      <c r="DY1144" s="11"/>
      <c r="DZ1144" s="11"/>
      <c r="EA1144" s="11"/>
      <c r="EB1144" s="11"/>
      <c r="EC1144" s="11"/>
      <c r="ED1144" s="11"/>
      <c r="EE1144" s="11"/>
      <c r="EF1144" s="11"/>
      <c r="EG1144" s="11"/>
      <c r="EH1144" s="11"/>
      <c r="EI1144" s="11"/>
      <c r="EJ1144" s="11"/>
      <c r="EK1144" s="11"/>
      <c r="EL1144" s="11"/>
      <c r="EM1144" s="11"/>
      <c r="EN1144" s="11"/>
      <c r="EO1144" s="11"/>
      <c r="EP1144" s="11"/>
      <c r="EQ1144" s="11"/>
      <c r="ER1144" s="11"/>
      <c r="ES1144" s="11"/>
      <c r="ET1144" s="11"/>
      <c r="EU1144" s="11"/>
      <c r="EV1144" s="11"/>
      <c r="EW1144" s="11"/>
      <c r="EX1144" s="11"/>
      <c r="EY1144" s="11"/>
      <c r="EZ1144" s="11"/>
      <c r="FA1144" s="11"/>
      <c r="FB1144" s="11"/>
      <c r="FC1144" s="11"/>
      <c r="FD1144" s="11"/>
      <c r="FE1144" s="11"/>
      <c r="FF1144" s="11"/>
      <c r="FG1144" s="11"/>
      <c r="FH1144" s="11"/>
      <c r="FI1144" s="11"/>
      <c r="FJ1144" s="11"/>
      <c r="FK1144" s="11"/>
      <c r="FL1144" s="11"/>
      <c r="FM1144" s="11"/>
      <c r="FN1144" s="11"/>
      <c r="FO1144" s="11"/>
      <c r="FP1144" s="11"/>
      <c r="FQ1144" s="11"/>
      <c r="FR1144" s="11"/>
      <c r="FS1144" s="11"/>
      <c r="FT1144" s="11"/>
      <c r="FU1144" s="11"/>
      <c r="FV1144" s="11"/>
      <c r="FW1144" s="11"/>
      <c r="FX1144" s="11"/>
      <c r="FY1144" s="11"/>
      <c r="FZ1144" s="11"/>
      <c r="GA1144" s="11"/>
      <c r="GB1144" s="11"/>
      <c r="GC1144" s="11"/>
      <c r="GD1144" s="11"/>
      <c r="GE1144" s="11"/>
      <c r="GF1144" s="11"/>
      <c r="GG1144" s="11"/>
      <c r="GH1144" s="11"/>
      <c r="GI1144" s="11"/>
      <c r="GJ1144" s="11"/>
      <c r="GK1144" s="11"/>
      <c r="GL1144" s="11"/>
      <c r="GM1144" s="11"/>
      <c r="GN1144" s="11"/>
      <c r="GO1144" s="11"/>
      <c r="GP1144" s="11"/>
      <c r="GQ1144" s="11"/>
      <c r="GR1144" s="11"/>
      <c r="GS1144" s="11"/>
      <c r="GT1144" s="11"/>
      <c r="GU1144" s="11"/>
      <c r="GV1144" s="11"/>
      <c r="GW1144" s="11"/>
      <c r="GX1144" s="11"/>
      <c r="GY1144" s="11"/>
      <c r="GZ1144" s="11"/>
      <c r="HA1144" s="11"/>
      <c r="HB1144" s="11"/>
      <c r="HC1144" s="11"/>
      <c r="HD1144" s="11"/>
      <c r="HE1144" s="11"/>
      <c r="HF1144" s="11"/>
      <c r="HG1144" s="11"/>
      <c r="HH1144" s="11"/>
      <c r="HI1144" s="11"/>
      <c r="HJ1144" s="11"/>
      <c r="HK1144" s="11"/>
      <c r="HL1144" s="11"/>
      <c r="HM1144" s="11"/>
      <c r="HN1144" s="11"/>
      <c r="HO1144" s="11"/>
      <c r="HP1144" s="11"/>
      <c r="HQ1144" s="11"/>
      <c r="HR1144" s="11"/>
      <c r="HS1144" s="11"/>
      <c r="HT1144" s="11"/>
      <c r="HU1144" s="11"/>
      <c r="HV1144" s="11"/>
      <c r="HW1144" s="11"/>
      <c r="HX1144" s="11"/>
      <c r="HY1144" s="11"/>
      <c r="HZ1144" s="11"/>
      <c r="IA1144" s="11"/>
      <c r="IB1144" s="11"/>
      <c r="IC1144" s="11"/>
      <c r="ID1144" s="11"/>
      <c r="IE1144" s="11"/>
      <c r="IF1144" s="11"/>
      <c r="IG1144" s="11"/>
      <c r="IH1144" s="11"/>
      <c r="II1144" s="11"/>
      <c r="IJ1144" s="11"/>
      <c r="IK1144" s="11"/>
    </row>
    <row r="1145" spans="1:245" ht="15" customHeight="1" hidden="1">
      <c r="A1145" s="6">
        <v>4</v>
      </c>
      <c r="B1145" s="12" t="s">
        <v>392</v>
      </c>
      <c r="C1145" s="3"/>
      <c r="D1145" s="3">
        <v>31001</v>
      </c>
      <c r="E1145" s="3"/>
      <c r="F1145" s="3">
        <v>110</v>
      </c>
      <c r="G1145" s="3">
        <v>35</v>
      </c>
      <c r="H1145" s="3">
        <v>2008</v>
      </c>
      <c r="I1145" s="3" t="s">
        <v>331</v>
      </c>
      <c r="J1145" s="4" t="s">
        <v>674</v>
      </c>
      <c r="K1145" s="5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  <c r="DN1145" s="11"/>
      <c r="DO1145" s="11"/>
      <c r="DP1145" s="11"/>
      <c r="DQ1145" s="11"/>
      <c r="DR1145" s="11"/>
      <c r="DS1145" s="11"/>
      <c r="DT1145" s="11"/>
      <c r="DU1145" s="11"/>
      <c r="DV1145" s="11"/>
      <c r="DW1145" s="11"/>
      <c r="DX1145" s="11"/>
      <c r="DY1145" s="11"/>
      <c r="DZ1145" s="11"/>
      <c r="EA1145" s="11"/>
      <c r="EB1145" s="11"/>
      <c r="EC1145" s="11"/>
      <c r="ED1145" s="11"/>
      <c r="EE1145" s="11"/>
      <c r="EF1145" s="11"/>
      <c r="EG1145" s="11"/>
      <c r="EH1145" s="11"/>
      <c r="EI1145" s="11"/>
      <c r="EJ1145" s="11"/>
      <c r="EK1145" s="11"/>
      <c r="EL1145" s="11"/>
      <c r="EM1145" s="11"/>
      <c r="EN1145" s="11"/>
      <c r="EO1145" s="11"/>
      <c r="EP1145" s="11"/>
      <c r="EQ1145" s="11"/>
      <c r="ER1145" s="11"/>
      <c r="ES1145" s="11"/>
      <c r="ET1145" s="11"/>
      <c r="EU1145" s="11"/>
      <c r="EV1145" s="11"/>
      <c r="EW1145" s="11"/>
      <c r="EX1145" s="11"/>
      <c r="EY1145" s="11"/>
      <c r="EZ1145" s="11"/>
      <c r="FA1145" s="11"/>
      <c r="FB1145" s="11"/>
      <c r="FC1145" s="11"/>
      <c r="FD1145" s="11"/>
      <c r="FE1145" s="11"/>
      <c r="FF1145" s="11"/>
      <c r="FG1145" s="11"/>
      <c r="FH1145" s="11"/>
      <c r="FI1145" s="11"/>
      <c r="FJ1145" s="11"/>
      <c r="FK1145" s="11"/>
      <c r="FL1145" s="11"/>
      <c r="FM1145" s="11"/>
      <c r="FN1145" s="11"/>
      <c r="FO1145" s="11"/>
      <c r="FP1145" s="11"/>
      <c r="FQ1145" s="11"/>
      <c r="FR1145" s="11"/>
      <c r="FS1145" s="11"/>
      <c r="FT1145" s="11"/>
      <c r="FU1145" s="11"/>
      <c r="FV1145" s="11"/>
      <c r="FW1145" s="11"/>
      <c r="FX1145" s="11"/>
      <c r="FY1145" s="11"/>
      <c r="FZ1145" s="11"/>
      <c r="GA1145" s="11"/>
      <c r="GB1145" s="11"/>
      <c r="GC1145" s="11"/>
      <c r="GD1145" s="11"/>
      <c r="GE1145" s="11"/>
      <c r="GF1145" s="11"/>
      <c r="GG1145" s="11"/>
      <c r="GH1145" s="11"/>
      <c r="GI1145" s="11"/>
      <c r="GJ1145" s="11"/>
      <c r="GK1145" s="11"/>
      <c r="GL1145" s="11"/>
      <c r="GM1145" s="11"/>
      <c r="GN1145" s="11"/>
      <c r="GO1145" s="11"/>
      <c r="GP1145" s="11"/>
      <c r="GQ1145" s="11"/>
      <c r="GR1145" s="11"/>
      <c r="GS1145" s="11"/>
      <c r="GT1145" s="11"/>
      <c r="GU1145" s="11"/>
      <c r="GV1145" s="11"/>
      <c r="GW1145" s="11"/>
      <c r="GX1145" s="11"/>
      <c r="GY1145" s="11"/>
      <c r="GZ1145" s="11"/>
      <c r="HA1145" s="11"/>
      <c r="HB1145" s="11"/>
      <c r="HC1145" s="11"/>
      <c r="HD1145" s="11"/>
      <c r="HE1145" s="11"/>
      <c r="HF1145" s="11"/>
      <c r="HG1145" s="11"/>
      <c r="HH1145" s="11"/>
      <c r="HI1145" s="11"/>
      <c r="HJ1145" s="11"/>
      <c r="HK1145" s="11"/>
      <c r="HL1145" s="11"/>
      <c r="HM1145" s="11"/>
      <c r="HN1145" s="11"/>
      <c r="HO1145" s="11"/>
      <c r="HP1145" s="11"/>
      <c r="HQ1145" s="11"/>
      <c r="HR1145" s="11"/>
      <c r="HS1145" s="11"/>
      <c r="HT1145" s="11"/>
      <c r="HU1145" s="11"/>
      <c r="HV1145" s="11"/>
      <c r="HW1145" s="11"/>
      <c r="HX1145" s="11"/>
      <c r="HY1145" s="11"/>
      <c r="HZ1145" s="11"/>
      <c r="IA1145" s="11"/>
      <c r="IB1145" s="11"/>
      <c r="IC1145" s="11"/>
      <c r="ID1145" s="11"/>
      <c r="IE1145" s="11"/>
      <c r="IF1145" s="11"/>
      <c r="IG1145" s="11"/>
      <c r="IH1145" s="11"/>
      <c r="II1145" s="11"/>
      <c r="IJ1145" s="11"/>
      <c r="IK1145" s="11"/>
    </row>
    <row r="1146" spans="1:245" ht="15" customHeight="1" hidden="1">
      <c r="A1146" s="6"/>
      <c r="B1146" s="12" t="s">
        <v>1242</v>
      </c>
      <c r="C1146" s="3">
        <v>240</v>
      </c>
      <c r="D1146" s="3"/>
      <c r="E1146" s="3"/>
      <c r="F1146" s="3"/>
      <c r="G1146" s="3"/>
      <c r="H1146" s="3"/>
      <c r="I1146" s="3"/>
      <c r="J1146" s="4"/>
      <c r="K1146" s="5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  <c r="GX1146" s="11"/>
      <c r="GY1146" s="11"/>
      <c r="GZ1146" s="11"/>
      <c r="HA1146" s="11"/>
      <c r="HB1146" s="11"/>
      <c r="HC1146" s="11"/>
      <c r="HD1146" s="11"/>
      <c r="HE1146" s="11"/>
      <c r="HF1146" s="11"/>
      <c r="HG1146" s="11"/>
      <c r="HH1146" s="11"/>
      <c r="HI1146" s="11"/>
      <c r="HJ1146" s="11"/>
      <c r="HK1146" s="11"/>
      <c r="HL1146" s="11"/>
      <c r="HM1146" s="11"/>
      <c r="HN1146" s="11"/>
      <c r="HO1146" s="11"/>
      <c r="HP1146" s="11"/>
      <c r="HQ1146" s="11"/>
      <c r="HR1146" s="11"/>
      <c r="HS1146" s="11"/>
      <c r="HT1146" s="11"/>
      <c r="HU1146" s="11"/>
      <c r="HV1146" s="11"/>
      <c r="HW1146" s="11"/>
      <c r="HX1146" s="11"/>
      <c r="HY1146" s="11"/>
      <c r="HZ1146" s="11"/>
      <c r="IA1146" s="11"/>
      <c r="IB1146" s="11"/>
      <c r="IC1146" s="11"/>
      <c r="ID1146" s="11"/>
      <c r="IE1146" s="11"/>
      <c r="IF1146" s="11"/>
      <c r="IG1146" s="11"/>
      <c r="IH1146" s="11"/>
      <c r="II1146" s="11"/>
      <c r="IJ1146" s="11"/>
      <c r="IK1146" s="11"/>
    </row>
    <row r="1147" spans="1:245" ht="30" customHeight="1" hidden="1">
      <c r="A1147" s="6">
        <v>5</v>
      </c>
      <c r="B1147" s="12" t="s">
        <v>393</v>
      </c>
      <c r="C1147" s="3"/>
      <c r="D1147" s="3">
        <v>31002</v>
      </c>
      <c r="E1147" s="3"/>
      <c r="F1147" s="3">
        <v>96.8</v>
      </c>
      <c r="G1147" s="3">
        <v>30.8</v>
      </c>
      <c r="H1147" s="3">
        <v>2008</v>
      </c>
      <c r="I1147" s="3" t="s">
        <v>331</v>
      </c>
      <c r="J1147" s="4" t="s">
        <v>674</v>
      </c>
      <c r="K1147" s="5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  <c r="DN1147" s="11"/>
      <c r="DO1147" s="11"/>
      <c r="DP1147" s="11"/>
      <c r="DQ1147" s="11"/>
      <c r="DR1147" s="11"/>
      <c r="DS1147" s="11"/>
      <c r="DT1147" s="11"/>
      <c r="DU1147" s="11"/>
      <c r="DV1147" s="11"/>
      <c r="DW1147" s="11"/>
      <c r="DX1147" s="11"/>
      <c r="DY1147" s="11"/>
      <c r="DZ1147" s="11"/>
      <c r="EA1147" s="11"/>
      <c r="EB1147" s="11"/>
      <c r="EC1147" s="11"/>
      <c r="ED1147" s="11"/>
      <c r="EE1147" s="11"/>
      <c r="EF1147" s="11"/>
      <c r="EG1147" s="11"/>
      <c r="EH1147" s="11"/>
      <c r="EI1147" s="11"/>
      <c r="EJ1147" s="11"/>
      <c r="EK1147" s="11"/>
      <c r="EL1147" s="11"/>
      <c r="EM1147" s="11"/>
      <c r="EN1147" s="11"/>
      <c r="EO1147" s="11"/>
      <c r="EP1147" s="11"/>
      <c r="EQ1147" s="11"/>
      <c r="ER1147" s="11"/>
      <c r="ES1147" s="11"/>
      <c r="ET1147" s="11"/>
      <c r="EU1147" s="11"/>
      <c r="EV1147" s="11"/>
      <c r="EW1147" s="11"/>
      <c r="EX1147" s="11"/>
      <c r="EY1147" s="11"/>
      <c r="EZ1147" s="11"/>
      <c r="FA1147" s="11"/>
      <c r="FB1147" s="11"/>
      <c r="FC1147" s="11"/>
      <c r="FD1147" s="11"/>
      <c r="FE1147" s="11"/>
      <c r="FF1147" s="11"/>
      <c r="FG1147" s="11"/>
      <c r="FH1147" s="11"/>
      <c r="FI1147" s="11"/>
      <c r="FJ1147" s="11"/>
      <c r="FK1147" s="11"/>
      <c r="FL1147" s="11"/>
      <c r="FM1147" s="11"/>
      <c r="FN1147" s="11"/>
      <c r="FO1147" s="11"/>
      <c r="FP1147" s="11"/>
      <c r="FQ1147" s="11"/>
      <c r="FR1147" s="11"/>
      <c r="FS1147" s="11"/>
      <c r="FT1147" s="11"/>
      <c r="FU1147" s="11"/>
      <c r="FV1147" s="11"/>
      <c r="FW1147" s="11"/>
      <c r="FX1147" s="11"/>
      <c r="FY1147" s="11"/>
      <c r="FZ1147" s="11"/>
      <c r="GA1147" s="11"/>
      <c r="GB1147" s="11"/>
      <c r="GC1147" s="11"/>
      <c r="GD1147" s="11"/>
      <c r="GE1147" s="11"/>
      <c r="GF1147" s="11"/>
      <c r="GG1147" s="11"/>
      <c r="GH1147" s="11"/>
      <c r="GI1147" s="11"/>
      <c r="GJ1147" s="11"/>
      <c r="GK1147" s="11"/>
      <c r="GL1147" s="11"/>
      <c r="GM1147" s="11"/>
      <c r="GN1147" s="11"/>
      <c r="GO1147" s="11"/>
      <c r="GP1147" s="11"/>
      <c r="GQ1147" s="11"/>
      <c r="GR1147" s="11"/>
      <c r="GS1147" s="11"/>
      <c r="GT1147" s="11"/>
      <c r="GU1147" s="11"/>
      <c r="GV1147" s="11"/>
      <c r="GW1147" s="11"/>
      <c r="GX1147" s="11"/>
      <c r="GY1147" s="11"/>
      <c r="GZ1147" s="11"/>
      <c r="HA1147" s="11"/>
      <c r="HB1147" s="11"/>
      <c r="HC1147" s="11"/>
      <c r="HD1147" s="11"/>
      <c r="HE1147" s="11"/>
      <c r="HF1147" s="11"/>
      <c r="HG1147" s="11"/>
      <c r="HH1147" s="11"/>
      <c r="HI1147" s="11"/>
      <c r="HJ1147" s="11"/>
      <c r="HK1147" s="11"/>
      <c r="HL1147" s="11"/>
      <c r="HM1147" s="11"/>
      <c r="HN1147" s="11"/>
      <c r="HO1147" s="11"/>
      <c r="HP1147" s="11"/>
      <c r="HQ1147" s="11"/>
      <c r="HR1147" s="11"/>
      <c r="HS1147" s="11"/>
      <c r="HT1147" s="11"/>
      <c r="HU1147" s="11"/>
      <c r="HV1147" s="11"/>
      <c r="HW1147" s="11"/>
      <c r="HX1147" s="11"/>
      <c r="HY1147" s="11"/>
      <c r="HZ1147" s="11"/>
      <c r="IA1147" s="11"/>
      <c r="IB1147" s="11"/>
      <c r="IC1147" s="11"/>
      <c r="ID1147" s="11"/>
      <c r="IE1147" s="11"/>
      <c r="IF1147" s="11"/>
      <c r="IG1147" s="11"/>
      <c r="IH1147" s="11"/>
      <c r="II1147" s="11"/>
      <c r="IJ1147" s="11"/>
      <c r="IK1147" s="11"/>
    </row>
    <row r="1148" spans="1:245" ht="15" customHeight="1" hidden="1">
      <c r="A1148" s="6"/>
      <c r="B1148" s="12" t="s">
        <v>1242</v>
      </c>
      <c r="C1148" s="3">
        <v>210</v>
      </c>
      <c r="D1148" s="3"/>
      <c r="E1148" s="3"/>
      <c r="F1148" s="3"/>
      <c r="G1148" s="3"/>
      <c r="H1148" s="3"/>
      <c r="I1148" s="3"/>
      <c r="J1148" s="4"/>
      <c r="K1148" s="5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  <c r="HA1148" s="11"/>
      <c r="HB1148" s="11"/>
      <c r="HC1148" s="11"/>
      <c r="HD1148" s="11"/>
      <c r="HE1148" s="11"/>
      <c r="HF1148" s="11"/>
      <c r="HG1148" s="11"/>
      <c r="HH1148" s="11"/>
      <c r="HI1148" s="11"/>
      <c r="HJ1148" s="11"/>
      <c r="HK1148" s="11"/>
      <c r="HL1148" s="11"/>
      <c r="HM1148" s="11"/>
      <c r="HN1148" s="11"/>
      <c r="HO1148" s="11"/>
      <c r="HP1148" s="11"/>
      <c r="HQ1148" s="11"/>
      <c r="HR1148" s="11"/>
      <c r="HS1148" s="11"/>
      <c r="HT1148" s="11"/>
      <c r="HU1148" s="11"/>
      <c r="HV1148" s="11"/>
      <c r="HW1148" s="11"/>
      <c r="HX1148" s="11"/>
      <c r="HY1148" s="11"/>
      <c r="HZ1148" s="11"/>
      <c r="IA1148" s="11"/>
      <c r="IB1148" s="11"/>
      <c r="IC1148" s="11"/>
      <c r="ID1148" s="11"/>
      <c r="IE1148" s="11"/>
      <c r="IF1148" s="11"/>
      <c r="IG1148" s="11"/>
      <c r="IH1148" s="11"/>
      <c r="II1148" s="11"/>
      <c r="IJ1148" s="11"/>
      <c r="IK1148" s="11"/>
    </row>
    <row r="1149" spans="1:245" ht="15" customHeight="1" hidden="1">
      <c r="A1149" s="6">
        <v>6</v>
      </c>
      <c r="B1149" s="12" t="s">
        <v>394</v>
      </c>
      <c r="C1149" s="3"/>
      <c r="D1149" s="3"/>
      <c r="E1149" s="3"/>
      <c r="F1149" s="3">
        <v>206.8</v>
      </c>
      <c r="G1149" s="3">
        <v>65.8</v>
      </c>
      <c r="H1149" s="3">
        <v>2008</v>
      </c>
      <c r="I1149" s="3" t="s">
        <v>331</v>
      </c>
      <c r="J1149" s="4" t="s">
        <v>674</v>
      </c>
      <c r="K1149" s="5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  <c r="GX1149" s="11"/>
      <c r="GY1149" s="11"/>
      <c r="GZ1149" s="11"/>
      <c r="HA1149" s="11"/>
      <c r="HB1149" s="11"/>
      <c r="HC1149" s="11"/>
      <c r="HD1149" s="11"/>
      <c r="HE1149" s="11"/>
      <c r="HF1149" s="11"/>
      <c r="HG1149" s="11"/>
      <c r="HH1149" s="11"/>
      <c r="HI1149" s="11"/>
      <c r="HJ1149" s="11"/>
      <c r="HK1149" s="11"/>
      <c r="HL1149" s="11"/>
      <c r="HM1149" s="11"/>
      <c r="HN1149" s="11"/>
      <c r="HO1149" s="11"/>
      <c r="HP1149" s="11"/>
      <c r="HQ1149" s="11"/>
      <c r="HR1149" s="11"/>
      <c r="HS1149" s="11"/>
      <c r="HT1149" s="11"/>
      <c r="HU1149" s="11"/>
      <c r="HV1149" s="11"/>
      <c r="HW1149" s="11"/>
      <c r="HX1149" s="11"/>
      <c r="HY1149" s="11"/>
      <c r="HZ1149" s="11"/>
      <c r="IA1149" s="11"/>
      <c r="IB1149" s="11"/>
      <c r="IC1149" s="11"/>
      <c r="ID1149" s="11"/>
      <c r="IE1149" s="11"/>
      <c r="IF1149" s="11"/>
      <c r="IG1149" s="11"/>
      <c r="IH1149" s="11"/>
      <c r="II1149" s="11"/>
      <c r="IJ1149" s="11"/>
      <c r="IK1149" s="11"/>
    </row>
    <row r="1150" spans="1:245" ht="15" customHeight="1" hidden="1">
      <c r="A1150" s="6"/>
      <c r="B1150" s="12" t="s">
        <v>1242</v>
      </c>
      <c r="C1150" s="3">
        <v>460</v>
      </c>
      <c r="D1150" s="3"/>
      <c r="E1150" s="3"/>
      <c r="F1150" s="3"/>
      <c r="G1150" s="3"/>
      <c r="H1150" s="3"/>
      <c r="I1150" s="3"/>
      <c r="J1150" s="4"/>
      <c r="K1150" s="5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  <c r="HA1150" s="11"/>
      <c r="HB1150" s="11"/>
      <c r="HC1150" s="11"/>
      <c r="HD1150" s="11"/>
      <c r="HE1150" s="11"/>
      <c r="HF1150" s="11"/>
      <c r="HG1150" s="11"/>
      <c r="HH1150" s="11"/>
      <c r="HI1150" s="11"/>
      <c r="HJ1150" s="11"/>
      <c r="HK1150" s="11"/>
      <c r="HL1150" s="11"/>
      <c r="HM1150" s="11"/>
      <c r="HN1150" s="11"/>
      <c r="HO1150" s="11"/>
      <c r="HP1150" s="11"/>
      <c r="HQ1150" s="11"/>
      <c r="HR1150" s="11"/>
      <c r="HS1150" s="11"/>
      <c r="HT1150" s="11"/>
      <c r="HU1150" s="11"/>
      <c r="HV1150" s="11"/>
      <c r="HW1150" s="11"/>
      <c r="HX1150" s="11"/>
      <c r="HY1150" s="11"/>
      <c r="HZ1150" s="11"/>
      <c r="IA1150" s="11"/>
      <c r="IB1150" s="11"/>
      <c r="IC1150" s="11"/>
      <c r="ID1150" s="11"/>
      <c r="IE1150" s="11"/>
      <c r="IF1150" s="11"/>
      <c r="IG1150" s="11"/>
      <c r="IH1150" s="11"/>
      <c r="II1150" s="11"/>
      <c r="IJ1150" s="11"/>
      <c r="IK1150" s="11"/>
    </row>
    <row r="1151" spans="1:245" ht="15" customHeight="1" hidden="1">
      <c r="A1151" s="6">
        <v>7</v>
      </c>
      <c r="B1151" s="12" t="s">
        <v>395</v>
      </c>
      <c r="C1151" s="3"/>
      <c r="D1151" s="3">
        <v>30738</v>
      </c>
      <c r="E1151" s="3"/>
      <c r="F1151" s="3">
        <v>41.8</v>
      </c>
      <c r="G1151" s="3">
        <v>13.3</v>
      </c>
      <c r="H1151" s="3">
        <v>2008</v>
      </c>
      <c r="I1151" s="3" t="s">
        <v>331</v>
      </c>
      <c r="J1151" s="4" t="s">
        <v>674</v>
      </c>
      <c r="K1151" s="5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  <c r="DN1151" s="11"/>
      <c r="DO1151" s="11"/>
      <c r="DP1151" s="11"/>
      <c r="DQ1151" s="11"/>
      <c r="DR1151" s="11"/>
      <c r="DS1151" s="11"/>
      <c r="DT1151" s="11"/>
      <c r="DU1151" s="11"/>
      <c r="DV1151" s="11"/>
      <c r="DW1151" s="11"/>
      <c r="DX1151" s="11"/>
      <c r="DY1151" s="11"/>
      <c r="DZ1151" s="11"/>
      <c r="EA1151" s="11"/>
      <c r="EB1151" s="11"/>
      <c r="EC1151" s="11"/>
      <c r="ED1151" s="11"/>
      <c r="EE1151" s="11"/>
      <c r="EF1151" s="11"/>
      <c r="EG1151" s="11"/>
      <c r="EH1151" s="11"/>
      <c r="EI1151" s="11"/>
      <c r="EJ1151" s="11"/>
      <c r="EK1151" s="11"/>
      <c r="EL1151" s="11"/>
      <c r="EM1151" s="11"/>
      <c r="EN1151" s="11"/>
      <c r="EO1151" s="11"/>
      <c r="EP1151" s="11"/>
      <c r="EQ1151" s="11"/>
      <c r="ER1151" s="11"/>
      <c r="ES1151" s="11"/>
      <c r="ET1151" s="11"/>
      <c r="EU1151" s="11"/>
      <c r="EV1151" s="11"/>
      <c r="EW1151" s="11"/>
      <c r="EX1151" s="11"/>
      <c r="EY1151" s="11"/>
      <c r="EZ1151" s="11"/>
      <c r="FA1151" s="11"/>
      <c r="FB1151" s="11"/>
      <c r="FC1151" s="11"/>
      <c r="FD1151" s="11"/>
      <c r="FE1151" s="11"/>
      <c r="FF1151" s="11"/>
      <c r="FG1151" s="11"/>
      <c r="FH1151" s="11"/>
      <c r="FI1151" s="11"/>
      <c r="FJ1151" s="11"/>
      <c r="FK1151" s="11"/>
      <c r="FL1151" s="11"/>
      <c r="FM1151" s="11"/>
      <c r="FN1151" s="11"/>
      <c r="FO1151" s="11"/>
      <c r="FP1151" s="11"/>
      <c r="FQ1151" s="11"/>
      <c r="FR1151" s="11"/>
      <c r="FS1151" s="11"/>
      <c r="FT1151" s="11"/>
      <c r="FU1151" s="11"/>
      <c r="FV1151" s="11"/>
      <c r="FW1151" s="11"/>
      <c r="FX1151" s="11"/>
      <c r="FY1151" s="11"/>
      <c r="FZ1151" s="11"/>
      <c r="GA1151" s="11"/>
      <c r="GB1151" s="11"/>
      <c r="GC1151" s="11"/>
      <c r="GD1151" s="11"/>
      <c r="GE1151" s="11"/>
      <c r="GF1151" s="11"/>
      <c r="GG1151" s="11"/>
      <c r="GH1151" s="11"/>
      <c r="GI1151" s="11"/>
      <c r="GJ1151" s="11"/>
      <c r="GK1151" s="11"/>
      <c r="GL1151" s="11"/>
      <c r="GM1151" s="11"/>
      <c r="GN1151" s="11"/>
      <c r="GO1151" s="11"/>
      <c r="GP1151" s="11"/>
      <c r="GQ1151" s="11"/>
      <c r="GR1151" s="11"/>
      <c r="GS1151" s="11"/>
      <c r="GT1151" s="11"/>
      <c r="GU1151" s="11"/>
      <c r="GV1151" s="11"/>
      <c r="GW1151" s="11"/>
      <c r="GX1151" s="11"/>
      <c r="GY1151" s="11"/>
      <c r="GZ1151" s="11"/>
      <c r="HA1151" s="11"/>
      <c r="HB1151" s="11"/>
      <c r="HC1151" s="11"/>
      <c r="HD1151" s="11"/>
      <c r="HE1151" s="11"/>
      <c r="HF1151" s="11"/>
      <c r="HG1151" s="11"/>
      <c r="HH1151" s="11"/>
      <c r="HI1151" s="11"/>
      <c r="HJ1151" s="11"/>
      <c r="HK1151" s="11"/>
      <c r="HL1151" s="11"/>
      <c r="HM1151" s="11"/>
      <c r="HN1151" s="11"/>
      <c r="HO1151" s="11"/>
      <c r="HP1151" s="11"/>
      <c r="HQ1151" s="11"/>
      <c r="HR1151" s="11"/>
      <c r="HS1151" s="11"/>
      <c r="HT1151" s="11"/>
      <c r="HU1151" s="11"/>
      <c r="HV1151" s="11"/>
      <c r="HW1151" s="11"/>
      <c r="HX1151" s="11"/>
      <c r="HY1151" s="11"/>
      <c r="HZ1151" s="11"/>
      <c r="IA1151" s="11"/>
      <c r="IB1151" s="11"/>
      <c r="IC1151" s="11"/>
      <c r="ID1151" s="11"/>
      <c r="IE1151" s="11"/>
      <c r="IF1151" s="11"/>
      <c r="IG1151" s="11"/>
      <c r="IH1151" s="11"/>
      <c r="II1151" s="11"/>
      <c r="IJ1151" s="11"/>
      <c r="IK1151" s="11"/>
    </row>
    <row r="1152" spans="1:245" ht="15" customHeight="1" hidden="1">
      <c r="A1152" s="6"/>
      <c r="B1152" s="12" t="s">
        <v>1242</v>
      </c>
      <c r="C1152" s="3">
        <v>95</v>
      </c>
      <c r="D1152" s="3"/>
      <c r="E1152" s="3"/>
      <c r="F1152" s="3"/>
      <c r="G1152" s="3"/>
      <c r="H1152" s="3"/>
      <c r="I1152" s="3"/>
      <c r="J1152" s="4"/>
      <c r="K1152" s="5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  <c r="DN1152" s="11"/>
      <c r="DO1152" s="11"/>
      <c r="DP1152" s="11"/>
      <c r="DQ1152" s="11"/>
      <c r="DR1152" s="11"/>
      <c r="DS1152" s="11"/>
      <c r="DT1152" s="11"/>
      <c r="DU1152" s="11"/>
      <c r="DV1152" s="11"/>
      <c r="DW1152" s="11"/>
      <c r="DX1152" s="11"/>
      <c r="DY1152" s="11"/>
      <c r="DZ1152" s="11"/>
      <c r="EA1152" s="11"/>
      <c r="EB1152" s="11"/>
      <c r="EC1152" s="11"/>
      <c r="ED1152" s="11"/>
      <c r="EE1152" s="11"/>
      <c r="EF1152" s="11"/>
      <c r="EG1152" s="11"/>
      <c r="EH1152" s="11"/>
      <c r="EI1152" s="11"/>
      <c r="EJ1152" s="11"/>
      <c r="EK1152" s="11"/>
      <c r="EL1152" s="11"/>
      <c r="EM1152" s="11"/>
      <c r="EN1152" s="11"/>
      <c r="EO1152" s="11"/>
      <c r="EP1152" s="11"/>
      <c r="EQ1152" s="11"/>
      <c r="ER1152" s="11"/>
      <c r="ES1152" s="11"/>
      <c r="ET1152" s="11"/>
      <c r="EU1152" s="11"/>
      <c r="EV1152" s="11"/>
      <c r="EW1152" s="11"/>
      <c r="EX1152" s="11"/>
      <c r="EY1152" s="11"/>
      <c r="EZ1152" s="11"/>
      <c r="FA1152" s="11"/>
      <c r="FB1152" s="11"/>
      <c r="FC1152" s="11"/>
      <c r="FD1152" s="11"/>
      <c r="FE1152" s="11"/>
      <c r="FF1152" s="11"/>
      <c r="FG1152" s="11"/>
      <c r="FH1152" s="11"/>
      <c r="FI1152" s="11"/>
      <c r="FJ1152" s="11"/>
      <c r="FK1152" s="11"/>
      <c r="FL1152" s="11"/>
      <c r="FM1152" s="11"/>
      <c r="FN1152" s="11"/>
      <c r="FO1152" s="11"/>
      <c r="FP1152" s="11"/>
      <c r="FQ1152" s="11"/>
      <c r="FR1152" s="11"/>
      <c r="FS1152" s="11"/>
      <c r="FT1152" s="11"/>
      <c r="FU1152" s="11"/>
      <c r="FV1152" s="11"/>
      <c r="FW1152" s="11"/>
      <c r="FX1152" s="11"/>
      <c r="FY1152" s="11"/>
      <c r="FZ1152" s="11"/>
      <c r="GA1152" s="11"/>
      <c r="GB1152" s="11"/>
      <c r="GC1152" s="11"/>
      <c r="GD1152" s="11"/>
      <c r="GE1152" s="11"/>
      <c r="GF1152" s="11"/>
      <c r="GG1152" s="11"/>
      <c r="GH1152" s="11"/>
      <c r="GI1152" s="11"/>
      <c r="GJ1152" s="11"/>
      <c r="GK1152" s="11"/>
      <c r="GL1152" s="11"/>
      <c r="GM1152" s="11"/>
      <c r="GN1152" s="11"/>
      <c r="GO1152" s="11"/>
      <c r="GP1152" s="11"/>
      <c r="GQ1152" s="11"/>
      <c r="GR1152" s="11"/>
      <c r="GS1152" s="11"/>
      <c r="GT1152" s="11"/>
      <c r="GU1152" s="11"/>
      <c r="GV1152" s="11"/>
      <c r="GW1152" s="11"/>
      <c r="GX1152" s="11"/>
      <c r="GY1152" s="11"/>
      <c r="GZ1152" s="11"/>
      <c r="HA1152" s="11"/>
      <c r="HB1152" s="11"/>
      <c r="HC1152" s="11"/>
      <c r="HD1152" s="11"/>
      <c r="HE1152" s="11"/>
      <c r="HF1152" s="11"/>
      <c r="HG1152" s="11"/>
      <c r="HH1152" s="11"/>
      <c r="HI1152" s="11"/>
      <c r="HJ1152" s="11"/>
      <c r="HK1152" s="11"/>
      <c r="HL1152" s="11"/>
      <c r="HM1152" s="11"/>
      <c r="HN1152" s="11"/>
      <c r="HO1152" s="11"/>
      <c r="HP1152" s="11"/>
      <c r="HQ1152" s="11"/>
      <c r="HR1152" s="11"/>
      <c r="HS1152" s="11"/>
      <c r="HT1152" s="11"/>
      <c r="HU1152" s="11"/>
      <c r="HV1152" s="11"/>
      <c r="HW1152" s="11"/>
      <c r="HX1152" s="11"/>
      <c r="HY1152" s="11"/>
      <c r="HZ1152" s="11"/>
      <c r="IA1152" s="11"/>
      <c r="IB1152" s="11"/>
      <c r="IC1152" s="11"/>
      <c r="ID1152" s="11"/>
      <c r="IE1152" s="11"/>
      <c r="IF1152" s="11"/>
      <c r="IG1152" s="11"/>
      <c r="IH1152" s="11"/>
      <c r="II1152" s="11"/>
      <c r="IJ1152" s="11"/>
      <c r="IK1152" s="11"/>
    </row>
    <row r="1153" spans="1:245" ht="15" customHeight="1" hidden="1">
      <c r="A1153" s="6">
        <v>8</v>
      </c>
      <c r="B1153" s="12" t="s">
        <v>396</v>
      </c>
      <c r="C1153" s="3"/>
      <c r="D1153" s="3">
        <v>30738</v>
      </c>
      <c r="E1153" s="3"/>
      <c r="F1153" s="3">
        <v>41.8</v>
      </c>
      <c r="G1153" s="3">
        <v>13.3</v>
      </c>
      <c r="H1153" s="3">
        <v>2008</v>
      </c>
      <c r="I1153" s="3" t="s">
        <v>331</v>
      </c>
      <c r="J1153" s="4" t="s">
        <v>674</v>
      </c>
      <c r="K1153" s="5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  <c r="GX1153" s="11"/>
      <c r="GY1153" s="11"/>
      <c r="GZ1153" s="11"/>
      <c r="HA1153" s="11"/>
      <c r="HB1153" s="11"/>
      <c r="HC1153" s="11"/>
      <c r="HD1153" s="11"/>
      <c r="HE1153" s="11"/>
      <c r="HF1153" s="11"/>
      <c r="HG1153" s="11"/>
      <c r="HH1153" s="11"/>
      <c r="HI1153" s="11"/>
      <c r="HJ1153" s="11"/>
      <c r="HK1153" s="11"/>
      <c r="HL1153" s="11"/>
      <c r="HM1153" s="11"/>
      <c r="HN1153" s="11"/>
      <c r="HO1153" s="11"/>
      <c r="HP1153" s="11"/>
      <c r="HQ1153" s="11"/>
      <c r="HR1153" s="11"/>
      <c r="HS1153" s="11"/>
      <c r="HT1153" s="11"/>
      <c r="HU1153" s="11"/>
      <c r="HV1153" s="11"/>
      <c r="HW1153" s="11"/>
      <c r="HX1153" s="11"/>
      <c r="HY1153" s="11"/>
      <c r="HZ1153" s="11"/>
      <c r="IA1153" s="11"/>
      <c r="IB1153" s="11"/>
      <c r="IC1153" s="11"/>
      <c r="ID1153" s="11"/>
      <c r="IE1153" s="11"/>
      <c r="IF1153" s="11"/>
      <c r="IG1153" s="11"/>
      <c r="IH1153" s="11"/>
      <c r="II1153" s="11"/>
      <c r="IJ1153" s="11"/>
      <c r="IK1153" s="11"/>
    </row>
    <row r="1154" spans="1:245" ht="15" customHeight="1" hidden="1">
      <c r="A1154" s="6"/>
      <c r="B1154" s="12" t="s">
        <v>1242</v>
      </c>
      <c r="C1154" s="3">
        <v>95</v>
      </c>
      <c r="D1154" s="3"/>
      <c r="E1154" s="3"/>
      <c r="F1154" s="3"/>
      <c r="G1154" s="3"/>
      <c r="H1154" s="3"/>
      <c r="I1154" s="3"/>
      <c r="J1154" s="4"/>
      <c r="K1154" s="5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  <c r="DN1154" s="11"/>
      <c r="DO1154" s="11"/>
      <c r="DP1154" s="11"/>
      <c r="DQ1154" s="11"/>
      <c r="DR1154" s="11"/>
      <c r="DS1154" s="11"/>
      <c r="DT1154" s="11"/>
      <c r="DU1154" s="11"/>
      <c r="DV1154" s="11"/>
      <c r="DW1154" s="11"/>
      <c r="DX1154" s="11"/>
      <c r="DY1154" s="11"/>
      <c r="DZ1154" s="11"/>
      <c r="EA1154" s="11"/>
      <c r="EB1154" s="11"/>
      <c r="EC1154" s="11"/>
      <c r="ED1154" s="11"/>
      <c r="EE1154" s="11"/>
      <c r="EF1154" s="11"/>
      <c r="EG1154" s="11"/>
      <c r="EH1154" s="11"/>
      <c r="EI1154" s="11"/>
      <c r="EJ1154" s="11"/>
      <c r="EK1154" s="11"/>
      <c r="EL1154" s="11"/>
      <c r="EM1154" s="11"/>
      <c r="EN1154" s="11"/>
      <c r="EO1154" s="11"/>
      <c r="EP1154" s="11"/>
      <c r="EQ1154" s="11"/>
      <c r="ER1154" s="11"/>
      <c r="ES1154" s="11"/>
      <c r="ET1154" s="11"/>
      <c r="EU1154" s="11"/>
      <c r="EV1154" s="11"/>
      <c r="EW1154" s="11"/>
      <c r="EX1154" s="11"/>
      <c r="EY1154" s="11"/>
      <c r="EZ1154" s="11"/>
      <c r="FA1154" s="11"/>
      <c r="FB1154" s="11"/>
      <c r="FC1154" s="11"/>
      <c r="FD1154" s="11"/>
      <c r="FE1154" s="11"/>
      <c r="FF1154" s="11"/>
      <c r="FG1154" s="11"/>
      <c r="FH1154" s="11"/>
      <c r="FI1154" s="11"/>
      <c r="FJ1154" s="11"/>
      <c r="FK1154" s="11"/>
      <c r="FL1154" s="11"/>
      <c r="FM1154" s="11"/>
      <c r="FN1154" s="11"/>
      <c r="FO1154" s="11"/>
      <c r="FP1154" s="11"/>
      <c r="FQ1154" s="11"/>
      <c r="FR1154" s="11"/>
      <c r="FS1154" s="11"/>
      <c r="FT1154" s="11"/>
      <c r="FU1154" s="11"/>
      <c r="FV1154" s="11"/>
      <c r="FW1154" s="11"/>
      <c r="FX1154" s="11"/>
      <c r="FY1154" s="11"/>
      <c r="FZ1154" s="11"/>
      <c r="GA1154" s="11"/>
      <c r="GB1154" s="11"/>
      <c r="GC1154" s="11"/>
      <c r="GD1154" s="11"/>
      <c r="GE1154" s="11"/>
      <c r="GF1154" s="11"/>
      <c r="GG1154" s="11"/>
      <c r="GH1154" s="11"/>
      <c r="GI1154" s="11"/>
      <c r="GJ1154" s="11"/>
      <c r="GK1154" s="11"/>
      <c r="GL1154" s="11"/>
      <c r="GM1154" s="11"/>
      <c r="GN1154" s="11"/>
      <c r="GO1154" s="11"/>
      <c r="GP1154" s="11"/>
      <c r="GQ1154" s="11"/>
      <c r="GR1154" s="11"/>
      <c r="GS1154" s="11"/>
      <c r="GT1154" s="11"/>
      <c r="GU1154" s="11"/>
      <c r="GV1154" s="11"/>
      <c r="GW1154" s="11"/>
      <c r="GX1154" s="11"/>
      <c r="GY1154" s="11"/>
      <c r="GZ1154" s="11"/>
      <c r="HA1154" s="11"/>
      <c r="HB1154" s="11"/>
      <c r="HC1154" s="11"/>
      <c r="HD1154" s="11"/>
      <c r="HE1154" s="11"/>
      <c r="HF1154" s="11"/>
      <c r="HG1154" s="11"/>
      <c r="HH1154" s="11"/>
      <c r="HI1154" s="11"/>
      <c r="HJ1154" s="11"/>
      <c r="HK1154" s="11"/>
      <c r="HL1154" s="11"/>
      <c r="HM1154" s="11"/>
      <c r="HN1154" s="11"/>
      <c r="HO1154" s="11"/>
      <c r="HP1154" s="11"/>
      <c r="HQ1154" s="11"/>
      <c r="HR1154" s="11"/>
      <c r="HS1154" s="11"/>
      <c r="HT1154" s="11"/>
      <c r="HU1154" s="11"/>
      <c r="HV1154" s="11"/>
      <c r="HW1154" s="11"/>
      <c r="HX1154" s="11"/>
      <c r="HY1154" s="11"/>
      <c r="HZ1154" s="11"/>
      <c r="IA1154" s="11"/>
      <c r="IB1154" s="11"/>
      <c r="IC1154" s="11"/>
      <c r="ID1154" s="11"/>
      <c r="IE1154" s="11"/>
      <c r="IF1154" s="11"/>
      <c r="IG1154" s="11"/>
      <c r="IH1154" s="11"/>
      <c r="II1154" s="11"/>
      <c r="IJ1154" s="11"/>
      <c r="IK1154" s="11"/>
    </row>
    <row r="1155" spans="1:245" ht="15" customHeight="1" hidden="1">
      <c r="A1155" s="6">
        <v>9</v>
      </c>
      <c r="B1155" s="12" t="s">
        <v>397</v>
      </c>
      <c r="C1155" s="3"/>
      <c r="D1155" s="3">
        <v>136563</v>
      </c>
      <c r="E1155" s="3"/>
      <c r="F1155" s="3">
        <v>300</v>
      </c>
      <c r="G1155" s="3">
        <v>96</v>
      </c>
      <c r="H1155" s="3">
        <v>1976</v>
      </c>
      <c r="I1155" s="3" t="s">
        <v>554</v>
      </c>
      <c r="J1155" s="4">
        <v>2012</v>
      </c>
      <c r="K1155" s="5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  <c r="GU1155" s="11"/>
      <c r="GV1155" s="11"/>
      <c r="GW1155" s="11"/>
      <c r="GX1155" s="11"/>
      <c r="GY1155" s="11"/>
      <c r="GZ1155" s="11"/>
      <c r="HA1155" s="11"/>
      <c r="HB1155" s="11"/>
      <c r="HC1155" s="11"/>
      <c r="HD1155" s="11"/>
      <c r="HE1155" s="11"/>
      <c r="HF1155" s="11"/>
      <c r="HG1155" s="11"/>
      <c r="HH1155" s="11"/>
      <c r="HI1155" s="11"/>
      <c r="HJ1155" s="11"/>
      <c r="HK1155" s="11"/>
      <c r="HL1155" s="11"/>
      <c r="HM1155" s="11"/>
      <c r="HN1155" s="11"/>
      <c r="HO1155" s="11"/>
      <c r="HP1155" s="11"/>
      <c r="HQ1155" s="11"/>
      <c r="HR1155" s="11"/>
      <c r="HS1155" s="11"/>
      <c r="HT1155" s="11"/>
      <c r="HU1155" s="11"/>
      <c r="HV1155" s="11"/>
      <c r="HW1155" s="11"/>
      <c r="HX1155" s="11"/>
      <c r="HY1155" s="11"/>
      <c r="HZ1155" s="11"/>
      <c r="IA1155" s="11"/>
      <c r="IB1155" s="11"/>
      <c r="IC1155" s="11"/>
      <c r="ID1155" s="11"/>
      <c r="IE1155" s="11"/>
      <c r="IF1155" s="11"/>
      <c r="IG1155" s="11"/>
      <c r="IH1155" s="11"/>
      <c r="II1155" s="11"/>
      <c r="IJ1155" s="11"/>
      <c r="IK1155" s="11"/>
    </row>
    <row r="1156" spans="1:245" ht="15" customHeight="1" hidden="1">
      <c r="A1156" s="6"/>
      <c r="B1156" s="12" t="s">
        <v>1278</v>
      </c>
      <c r="C1156" s="3">
        <v>500</v>
      </c>
      <c r="D1156" s="3"/>
      <c r="E1156" s="3"/>
      <c r="F1156" s="3"/>
      <c r="G1156" s="3"/>
      <c r="H1156" s="3"/>
      <c r="I1156" s="3"/>
      <c r="J1156" s="4"/>
      <c r="K1156" s="5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  <c r="DN1156" s="11"/>
      <c r="DO1156" s="11"/>
      <c r="DP1156" s="11"/>
      <c r="DQ1156" s="11"/>
      <c r="DR1156" s="11"/>
      <c r="DS1156" s="11"/>
      <c r="DT1156" s="11"/>
      <c r="DU1156" s="11"/>
      <c r="DV1156" s="11"/>
      <c r="DW1156" s="11"/>
      <c r="DX1156" s="11"/>
      <c r="DY1156" s="11"/>
      <c r="DZ1156" s="11"/>
      <c r="EA1156" s="11"/>
      <c r="EB1156" s="11"/>
      <c r="EC1156" s="11"/>
      <c r="ED1156" s="11"/>
      <c r="EE1156" s="11"/>
      <c r="EF1156" s="11"/>
      <c r="EG1156" s="11"/>
      <c r="EH1156" s="11"/>
      <c r="EI1156" s="11"/>
      <c r="EJ1156" s="11"/>
      <c r="EK1156" s="11"/>
      <c r="EL1156" s="11"/>
      <c r="EM1156" s="11"/>
      <c r="EN1156" s="11"/>
      <c r="EO1156" s="11"/>
      <c r="EP1156" s="11"/>
      <c r="EQ1156" s="11"/>
      <c r="ER1156" s="11"/>
      <c r="ES1156" s="11"/>
      <c r="ET1156" s="11"/>
      <c r="EU1156" s="11"/>
      <c r="EV1156" s="11"/>
      <c r="EW1156" s="11"/>
      <c r="EX1156" s="11"/>
      <c r="EY1156" s="11"/>
      <c r="EZ1156" s="11"/>
      <c r="FA1156" s="11"/>
      <c r="FB1156" s="11"/>
      <c r="FC1156" s="11"/>
      <c r="FD1156" s="11"/>
      <c r="FE1156" s="11"/>
      <c r="FF1156" s="11"/>
      <c r="FG1156" s="11"/>
      <c r="FH1156" s="11"/>
      <c r="FI1156" s="11"/>
      <c r="FJ1156" s="11"/>
      <c r="FK1156" s="11"/>
      <c r="FL1156" s="11"/>
      <c r="FM1156" s="11"/>
      <c r="FN1156" s="11"/>
      <c r="FO1156" s="11"/>
      <c r="FP1156" s="11"/>
      <c r="FQ1156" s="11"/>
      <c r="FR1156" s="11"/>
      <c r="FS1156" s="11"/>
      <c r="FT1156" s="11"/>
      <c r="FU1156" s="11"/>
      <c r="FV1156" s="11"/>
      <c r="FW1156" s="11"/>
      <c r="FX1156" s="11"/>
      <c r="FY1156" s="11"/>
      <c r="FZ1156" s="11"/>
      <c r="GA1156" s="11"/>
      <c r="GB1156" s="11"/>
      <c r="GC1156" s="11"/>
      <c r="GD1156" s="11"/>
      <c r="GE1156" s="11"/>
      <c r="GF1156" s="11"/>
      <c r="GG1156" s="11"/>
      <c r="GH1156" s="11"/>
      <c r="GI1156" s="11"/>
      <c r="GJ1156" s="11"/>
      <c r="GK1156" s="11"/>
      <c r="GL1156" s="11"/>
      <c r="GM1156" s="11"/>
      <c r="GN1156" s="11"/>
      <c r="GO1156" s="11"/>
      <c r="GP1156" s="11"/>
      <c r="GQ1156" s="11"/>
      <c r="GR1156" s="11"/>
      <c r="GS1156" s="11"/>
      <c r="GT1156" s="11"/>
      <c r="GU1156" s="11"/>
      <c r="GV1156" s="11"/>
      <c r="GW1156" s="11"/>
      <c r="GX1156" s="11"/>
      <c r="GY1156" s="11"/>
      <c r="GZ1156" s="11"/>
      <c r="HA1156" s="11"/>
      <c r="HB1156" s="11"/>
      <c r="HC1156" s="11"/>
      <c r="HD1156" s="11"/>
      <c r="HE1156" s="11"/>
      <c r="HF1156" s="11"/>
      <c r="HG1156" s="11"/>
      <c r="HH1156" s="11"/>
      <c r="HI1156" s="11"/>
      <c r="HJ1156" s="11"/>
      <c r="HK1156" s="11"/>
      <c r="HL1156" s="11"/>
      <c r="HM1156" s="11"/>
      <c r="HN1156" s="11"/>
      <c r="HO1156" s="11"/>
      <c r="HP1156" s="11"/>
      <c r="HQ1156" s="11"/>
      <c r="HR1156" s="11"/>
      <c r="HS1156" s="11"/>
      <c r="HT1156" s="11"/>
      <c r="HU1156" s="11"/>
      <c r="HV1156" s="11"/>
      <c r="HW1156" s="11"/>
      <c r="HX1156" s="11"/>
      <c r="HY1156" s="11"/>
      <c r="HZ1156" s="11"/>
      <c r="IA1156" s="11"/>
      <c r="IB1156" s="11"/>
      <c r="IC1156" s="11"/>
      <c r="ID1156" s="11"/>
      <c r="IE1156" s="11"/>
      <c r="IF1156" s="11"/>
      <c r="IG1156" s="11"/>
      <c r="IH1156" s="11"/>
      <c r="II1156" s="11"/>
      <c r="IJ1156" s="11"/>
      <c r="IK1156" s="11"/>
    </row>
    <row r="1157" spans="1:245" ht="15" customHeight="1" hidden="1">
      <c r="A1157" s="6">
        <v>10</v>
      </c>
      <c r="B1157" s="12" t="s">
        <v>327</v>
      </c>
      <c r="C1157" s="3"/>
      <c r="D1157" s="3">
        <v>136563</v>
      </c>
      <c r="E1157" s="3"/>
      <c r="F1157" s="3">
        <v>300</v>
      </c>
      <c r="G1157" s="3">
        <v>96</v>
      </c>
      <c r="H1157" s="3">
        <v>1976</v>
      </c>
      <c r="I1157" s="3" t="s">
        <v>554</v>
      </c>
      <c r="J1157" s="4">
        <v>2012</v>
      </c>
      <c r="K1157" s="5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  <c r="DN1157" s="11"/>
      <c r="DO1157" s="11"/>
      <c r="DP1157" s="11"/>
      <c r="DQ1157" s="11"/>
      <c r="DR1157" s="11"/>
      <c r="DS1157" s="11"/>
      <c r="DT1157" s="11"/>
      <c r="DU1157" s="11"/>
      <c r="DV1157" s="11"/>
      <c r="DW1157" s="11"/>
      <c r="DX1157" s="11"/>
      <c r="DY1157" s="11"/>
      <c r="DZ1157" s="11"/>
      <c r="EA1157" s="11"/>
      <c r="EB1157" s="11"/>
      <c r="EC1157" s="11"/>
      <c r="ED1157" s="11"/>
      <c r="EE1157" s="11"/>
      <c r="EF1157" s="11"/>
      <c r="EG1157" s="11"/>
      <c r="EH1157" s="11"/>
      <c r="EI1157" s="11"/>
      <c r="EJ1157" s="11"/>
      <c r="EK1157" s="11"/>
      <c r="EL1157" s="11"/>
      <c r="EM1157" s="11"/>
      <c r="EN1157" s="11"/>
      <c r="EO1157" s="11"/>
      <c r="EP1157" s="11"/>
      <c r="EQ1157" s="11"/>
      <c r="ER1157" s="11"/>
      <c r="ES1157" s="11"/>
      <c r="ET1157" s="11"/>
      <c r="EU1157" s="11"/>
      <c r="EV1157" s="11"/>
      <c r="EW1157" s="11"/>
      <c r="EX1157" s="11"/>
      <c r="EY1157" s="11"/>
      <c r="EZ1157" s="11"/>
      <c r="FA1157" s="11"/>
      <c r="FB1157" s="11"/>
      <c r="FC1157" s="11"/>
      <c r="FD1157" s="11"/>
      <c r="FE1157" s="11"/>
      <c r="FF1157" s="11"/>
      <c r="FG1157" s="11"/>
      <c r="FH1157" s="11"/>
      <c r="FI1157" s="11"/>
      <c r="FJ1157" s="11"/>
      <c r="FK1157" s="11"/>
      <c r="FL1157" s="11"/>
      <c r="FM1157" s="11"/>
      <c r="FN1157" s="11"/>
      <c r="FO1157" s="11"/>
      <c r="FP1157" s="11"/>
      <c r="FQ1157" s="11"/>
      <c r="FR1157" s="11"/>
      <c r="FS1157" s="11"/>
      <c r="FT1157" s="11"/>
      <c r="FU1157" s="11"/>
      <c r="FV1157" s="11"/>
      <c r="FW1157" s="11"/>
      <c r="FX1157" s="11"/>
      <c r="FY1157" s="11"/>
      <c r="FZ1157" s="11"/>
      <c r="GA1157" s="11"/>
      <c r="GB1157" s="11"/>
      <c r="GC1157" s="11"/>
      <c r="GD1157" s="11"/>
      <c r="GE1157" s="11"/>
      <c r="GF1157" s="11"/>
      <c r="GG1157" s="11"/>
      <c r="GH1157" s="11"/>
      <c r="GI1157" s="11"/>
      <c r="GJ1157" s="11"/>
      <c r="GK1157" s="11"/>
      <c r="GL1157" s="11"/>
      <c r="GM1157" s="11"/>
      <c r="GN1157" s="11"/>
      <c r="GO1157" s="11"/>
      <c r="GP1157" s="11"/>
      <c r="GQ1157" s="11"/>
      <c r="GR1157" s="11"/>
      <c r="GS1157" s="11"/>
      <c r="GT1157" s="11"/>
      <c r="GU1157" s="11"/>
      <c r="GV1157" s="11"/>
      <c r="GW1157" s="11"/>
      <c r="GX1157" s="11"/>
      <c r="GY1157" s="11"/>
      <c r="GZ1157" s="11"/>
      <c r="HA1157" s="11"/>
      <c r="HB1157" s="11"/>
      <c r="HC1157" s="11"/>
      <c r="HD1157" s="11"/>
      <c r="HE1157" s="11"/>
      <c r="HF1157" s="11"/>
      <c r="HG1157" s="11"/>
      <c r="HH1157" s="11"/>
      <c r="HI1157" s="11"/>
      <c r="HJ1157" s="11"/>
      <c r="HK1157" s="11"/>
      <c r="HL1157" s="11"/>
      <c r="HM1157" s="11"/>
      <c r="HN1157" s="11"/>
      <c r="HO1157" s="11"/>
      <c r="HP1157" s="11"/>
      <c r="HQ1157" s="11"/>
      <c r="HR1157" s="11"/>
      <c r="HS1157" s="11"/>
      <c r="HT1157" s="11"/>
      <c r="HU1157" s="11"/>
      <c r="HV1157" s="11"/>
      <c r="HW1157" s="11"/>
      <c r="HX1157" s="11"/>
      <c r="HY1157" s="11"/>
      <c r="HZ1157" s="11"/>
      <c r="IA1157" s="11"/>
      <c r="IB1157" s="11"/>
      <c r="IC1157" s="11"/>
      <c r="ID1157" s="11"/>
      <c r="IE1157" s="11"/>
      <c r="IF1157" s="11"/>
      <c r="IG1157" s="11"/>
      <c r="IH1157" s="11"/>
      <c r="II1157" s="11"/>
      <c r="IJ1157" s="11"/>
      <c r="IK1157" s="11"/>
    </row>
    <row r="1158" spans="1:245" ht="15" customHeight="1" hidden="1">
      <c r="A1158" s="6"/>
      <c r="B1158" s="12" t="s">
        <v>1278</v>
      </c>
      <c r="C1158" s="3">
        <v>500</v>
      </c>
      <c r="D1158" s="3"/>
      <c r="E1158" s="3"/>
      <c r="F1158" s="3"/>
      <c r="G1158" s="3"/>
      <c r="H1158" s="3"/>
      <c r="I1158" s="3"/>
      <c r="J1158" s="4"/>
      <c r="K1158" s="5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  <c r="DI1158" s="11"/>
      <c r="DJ1158" s="11"/>
      <c r="DK1158" s="11"/>
      <c r="DL1158" s="11"/>
      <c r="DM1158" s="11"/>
      <c r="DN1158" s="11"/>
      <c r="DO1158" s="11"/>
      <c r="DP1158" s="11"/>
      <c r="DQ1158" s="11"/>
      <c r="DR1158" s="11"/>
      <c r="DS1158" s="11"/>
      <c r="DT1158" s="11"/>
      <c r="DU1158" s="11"/>
      <c r="DV1158" s="11"/>
      <c r="DW1158" s="11"/>
      <c r="DX1158" s="11"/>
      <c r="DY1158" s="11"/>
      <c r="DZ1158" s="11"/>
      <c r="EA1158" s="11"/>
      <c r="EB1158" s="11"/>
      <c r="EC1158" s="11"/>
      <c r="ED1158" s="11"/>
      <c r="EE1158" s="11"/>
      <c r="EF1158" s="11"/>
      <c r="EG1158" s="11"/>
      <c r="EH1158" s="11"/>
      <c r="EI1158" s="11"/>
      <c r="EJ1158" s="11"/>
      <c r="EK1158" s="11"/>
      <c r="EL1158" s="11"/>
      <c r="EM1158" s="11"/>
      <c r="EN1158" s="11"/>
      <c r="EO1158" s="11"/>
      <c r="EP1158" s="11"/>
      <c r="EQ1158" s="11"/>
      <c r="ER1158" s="11"/>
      <c r="ES1158" s="11"/>
      <c r="ET1158" s="11"/>
      <c r="EU1158" s="11"/>
      <c r="EV1158" s="11"/>
      <c r="EW1158" s="11"/>
      <c r="EX1158" s="11"/>
      <c r="EY1158" s="11"/>
      <c r="EZ1158" s="11"/>
      <c r="FA1158" s="11"/>
      <c r="FB1158" s="11"/>
      <c r="FC1158" s="11"/>
      <c r="FD1158" s="11"/>
      <c r="FE1158" s="11"/>
      <c r="FF1158" s="11"/>
      <c r="FG1158" s="11"/>
      <c r="FH1158" s="11"/>
      <c r="FI1158" s="11"/>
      <c r="FJ1158" s="11"/>
      <c r="FK1158" s="11"/>
      <c r="FL1158" s="11"/>
      <c r="FM1158" s="11"/>
      <c r="FN1158" s="11"/>
      <c r="FO1158" s="11"/>
      <c r="FP1158" s="11"/>
      <c r="FQ1158" s="11"/>
      <c r="FR1158" s="11"/>
      <c r="FS1158" s="11"/>
      <c r="FT1158" s="11"/>
      <c r="FU1158" s="11"/>
      <c r="FV1158" s="11"/>
      <c r="FW1158" s="11"/>
      <c r="FX1158" s="11"/>
      <c r="FY1158" s="11"/>
      <c r="FZ1158" s="11"/>
      <c r="GA1158" s="11"/>
      <c r="GB1158" s="11"/>
      <c r="GC1158" s="11"/>
      <c r="GD1158" s="11"/>
      <c r="GE1158" s="11"/>
      <c r="GF1158" s="11"/>
      <c r="GG1158" s="11"/>
      <c r="GH1158" s="11"/>
      <c r="GI1158" s="11"/>
      <c r="GJ1158" s="11"/>
      <c r="GK1158" s="11"/>
      <c r="GL1158" s="11"/>
      <c r="GM1158" s="11"/>
      <c r="GN1158" s="11"/>
      <c r="GO1158" s="11"/>
      <c r="GP1158" s="11"/>
      <c r="GQ1158" s="11"/>
      <c r="GR1158" s="11"/>
      <c r="GS1158" s="11"/>
      <c r="GT1158" s="11"/>
      <c r="GU1158" s="11"/>
      <c r="GV1158" s="11"/>
      <c r="GW1158" s="11"/>
      <c r="GX1158" s="11"/>
      <c r="GY1158" s="11"/>
      <c r="GZ1158" s="11"/>
      <c r="HA1158" s="11"/>
      <c r="HB1158" s="11"/>
      <c r="HC1158" s="11"/>
      <c r="HD1158" s="11"/>
      <c r="HE1158" s="11"/>
      <c r="HF1158" s="11"/>
      <c r="HG1158" s="11"/>
      <c r="HH1158" s="11"/>
      <c r="HI1158" s="11"/>
      <c r="HJ1158" s="11"/>
      <c r="HK1158" s="11"/>
      <c r="HL1158" s="11"/>
      <c r="HM1158" s="11"/>
      <c r="HN1158" s="11"/>
      <c r="HO1158" s="11"/>
      <c r="HP1158" s="11"/>
      <c r="HQ1158" s="11"/>
      <c r="HR1158" s="11"/>
      <c r="HS1158" s="11"/>
      <c r="HT1158" s="11"/>
      <c r="HU1158" s="11"/>
      <c r="HV1158" s="11"/>
      <c r="HW1158" s="11"/>
      <c r="HX1158" s="11"/>
      <c r="HY1158" s="11"/>
      <c r="HZ1158" s="11"/>
      <c r="IA1158" s="11"/>
      <c r="IB1158" s="11"/>
      <c r="IC1158" s="11"/>
      <c r="ID1158" s="11"/>
      <c r="IE1158" s="11"/>
      <c r="IF1158" s="11"/>
      <c r="IG1158" s="11"/>
      <c r="IH1158" s="11"/>
      <c r="II1158" s="11"/>
      <c r="IJ1158" s="11"/>
      <c r="IK1158" s="11"/>
    </row>
    <row r="1159" spans="1:12" s="11" customFormat="1" ht="28.5" customHeight="1" hidden="1">
      <c r="A1159" s="224" t="s">
        <v>1354</v>
      </c>
      <c r="B1159" s="225"/>
      <c r="C1159" s="225"/>
      <c r="D1159" s="225"/>
      <c r="E1159" s="226"/>
      <c r="F1159" s="9" t="s">
        <v>558</v>
      </c>
      <c r="G1159" s="3">
        <f>SUM(C1160:C1183)</f>
        <v>860</v>
      </c>
      <c r="H1159" s="10" t="s">
        <v>559</v>
      </c>
      <c r="I1159" s="3"/>
      <c r="J1159" s="4"/>
      <c r="K1159" s="5"/>
      <c r="L1159" s="35">
        <f>G1159+G1184</f>
        <v>5155</v>
      </c>
    </row>
    <row r="1160" spans="1:12" s="8" customFormat="1" ht="15.75" customHeight="1" hidden="1">
      <c r="A1160" s="6">
        <v>1</v>
      </c>
      <c r="B1160" s="8" t="s">
        <v>448</v>
      </c>
      <c r="C1160" s="3"/>
      <c r="D1160" s="3">
        <v>3473</v>
      </c>
      <c r="E1160" s="3"/>
      <c r="F1160" s="3">
        <v>15</v>
      </c>
      <c r="G1160" s="3">
        <v>5</v>
      </c>
      <c r="H1160" s="3">
        <v>1999</v>
      </c>
      <c r="I1160" s="3" t="s">
        <v>554</v>
      </c>
      <c r="J1160" s="4">
        <v>2011</v>
      </c>
      <c r="K1160" s="5"/>
      <c r="L1160" s="38"/>
    </row>
    <row r="1161" spans="1:12" s="8" customFormat="1" ht="15.75" customHeight="1" hidden="1">
      <c r="A1161" s="6"/>
      <c r="B1161" s="11" t="s">
        <v>1355</v>
      </c>
      <c r="C1161" s="3">
        <v>150</v>
      </c>
      <c r="D1161" s="11"/>
      <c r="E1161" s="11"/>
      <c r="F1161" s="11"/>
      <c r="G1161" s="11"/>
      <c r="H1161" s="11"/>
      <c r="I1161" s="11"/>
      <c r="J1161" s="11"/>
      <c r="K1161" s="5"/>
      <c r="L1161" s="38"/>
    </row>
    <row r="1162" spans="1:12" s="8" customFormat="1" ht="15.75" customHeight="1" hidden="1">
      <c r="A1162" s="6">
        <v>2</v>
      </c>
      <c r="B1162" s="8" t="s">
        <v>449</v>
      </c>
      <c r="C1162" s="3"/>
      <c r="D1162" s="3">
        <v>30200</v>
      </c>
      <c r="E1162" s="3"/>
      <c r="F1162" s="3">
        <v>77</v>
      </c>
      <c r="G1162" s="3">
        <v>22</v>
      </c>
      <c r="H1162" s="3">
        <v>1968</v>
      </c>
      <c r="I1162" s="3" t="s">
        <v>554</v>
      </c>
      <c r="J1162" s="4">
        <v>2004</v>
      </c>
      <c r="K1162" s="5"/>
      <c r="L1162" s="38"/>
    </row>
    <row r="1163" spans="1:12" s="8" customFormat="1" ht="15.75" customHeight="1" hidden="1">
      <c r="A1163" s="6"/>
      <c r="B1163" s="13" t="s">
        <v>1234</v>
      </c>
      <c r="C1163" s="3">
        <v>150</v>
      </c>
      <c r="D1163" s="11"/>
      <c r="E1163" s="11"/>
      <c r="F1163" s="11"/>
      <c r="G1163" s="11"/>
      <c r="H1163" s="11"/>
      <c r="I1163" s="11"/>
      <c r="J1163" s="11"/>
      <c r="K1163" s="5"/>
      <c r="L1163" s="38"/>
    </row>
    <row r="1164" spans="1:12" s="8" customFormat="1" ht="15.75" customHeight="1" hidden="1">
      <c r="A1164" s="6">
        <v>3</v>
      </c>
      <c r="B1164" s="11" t="s">
        <v>450</v>
      </c>
      <c r="C1164" s="3"/>
      <c r="D1164" s="3">
        <v>30200</v>
      </c>
      <c r="E1164" s="3"/>
      <c r="F1164" s="3">
        <v>22</v>
      </c>
      <c r="G1164" s="3">
        <v>6</v>
      </c>
      <c r="H1164" s="3">
        <v>1968</v>
      </c>
      <c r="I1164" s="3" t="s">
        <v>554</v>
      </c>
      <c r="J1164" s="4">
        <v>2004</v>
      </c>
      <c r="K1164" s="5"/>
      <c r="L1164" s="38"/>
    </row>
    <row r="1165" spans="1:12" s="8" customFormat="1" ht="15.75" customHeight="1" hidden="1">
      <c r="A1165" s="6"/>
      <c r="B1165" s="13" t="s">
        <v>1268</v>
      </c>
      <c r="C1165" s="3">
        <v>75</v>
      </c>
      <c r="D1165" s="11"/>
      <c r="E1165" s="11"/>
      <c r="F1165" s="11"/>
      <c r="G1165" s="11"/>
      <c r="H1165" s="11"/>
      <c r="I1165" s="11"/>
      <c r="J1165" s="11"/>
      <c r="K1165" s="5"/>
      <c r="L1165" s="38"/>
    </row>
    <row r="1166" spans="1:12" s="11" customFormat="1" ht="15.75" customHeight="1" hidden="1">
      <c r="A1166" s="6">
        <v>4</v>
      </c>
      <c r="B1166" s="8" t="s">
        <v>451</v>
      </c>
      <c r="C1166" s="3"/>
      <c r="D1166" s="3">
        <v>40793</v>
      </c>
      <c r="E1166" s="3"/>
      <c r="F1166" s="3">
        <v>22</v>
      </c>
      <c r="G1166" s="3">
        <v>7</v>
      </c>
      <c r="H1166" s="3">
        <v>1992</v>
      </c>
      <c r="I1166" s="3" t="s">
        <v>554</v>
      </c>
      <c r="J1166" s="4">
        <v>2004</v>
      </c>
      <c r="K1166" s="5"/>
      <c r="L1166" s="35"/>
    </row>
    <row r="1167" spans="1:12" s="11" customFormat="1" ht="15.75" customHeight="1" hidden="1">
      <c r="A1167" s="6"/>
      <c r="B1167" s="13" t="s">
        <v>1234</v>
      </c>
      <c r="C1167" s="3">
        <v>55</v>
      </c>
      <c r="D1167" s="3"/>
      <c r="E1167" s="3"/>
      <c r="F1167" s="3"/>
      <c r="G1167" s="3"/>
      <c r="H1167" s="3"/>
      <c r="I1167" s="3"/>
      <c r="J1167" s="4"/>
      <c r="K1167" s="5"/>
      <c r="L1167" s="35"/>
    </row>
    <row r="1168" spans="1:12" s="11" customFormat="1" ht="15.75" customHeight="1" hidden="1">
      <c r="A1168" s="6">
        <v>5</v>
      </c>
      <c r="B1168" s="8" t="s">
        <v>1356</v>
      </c>
      <c r="C1168" s="3"/>
      <c r="D1168" s="3">
        <v>40793</v>
      </c>
      <c r="E1168" s="3"/>
      <c r="F1168" s="3">
        <v>5</v>
      </c>
      <c r="G1168" s="3">
        <v>2</v>
      </c>
      <c r="H1168" s="3">
        <v>1992</v>
      </c>
      <c r="I1168" s="3" t="s">
        <v>554</v>
      </c>
      <c r="J1168" s="4">
        <v>2004</v>
      </c>
      <c r="K1168" s="5"/>
      <c r="L1168" s="35"/>
    </row>
    <row r="1169" spans="1:12" s="11" customFormat="1" ht="15.75" customHeight="1" hidden="1">
      <c r="A1169" s="6"/>
      <c r="B1169" s="13" t="s">
        <v>1234</v>
      </c>
      <c r="C1169" s="3">
        <v>15</v>
      </c>
      <c r="D1169" s="3"/>
      <c r="E1169" s="3"/>
      <c r="F1169" s="3"/>
      <c r="G1169" s="3"/>
      <c r="H1169" s="3"/>
      <c r="I1169" s="3"/>
      <c r="J1169" s="4"/>
      <c r="K1169" s="5"/>
      <c r="L1169" s="35"/>
    </row>
    <row r="1170" spans="1:12" s="11" customFormat="1" ht="15.75" customHeight="1" hidden="1">
      <c r="A1170" s="6">
        <v>6</v>
      </c>
      <c r="B1170" s="8" t="s">
        <v>452</v>
      </c>
      <c r="C1170" s="3"/>
      <c r="D1170" s="3">
        <v>40793</v>
      </c>
      <c r="E1170" s="3"/>
      <c r="F1170" s="3">
        <v>20</v>
      </c>
      <c r="G1170" s="3">
        <v>6.3</v>
      </c>
      <c r="H1170" s="3">
        <v>1992</v>
      </c>
      <c r="I1170" s="3" t="s">
        <v>554</v>
      </c>
      <c r="J1170" s="4">
        <v>2004</v>
      </c>
      <c r="K1170" s="5"/>
      <c r="L1170" s="35"/>
    </row>
    <row r="1171" spans="1:12" s="11" customFormat="1" ht="15.75" customHeight="1" hidden="1">
      <c r="A1171" s="6"/>
      <c r="B1171" s="13" t="s">
        <v>1234</v>
      </c>
      <c r="C1171" s="3">
        <v>50</v>
      </c>
      <c r="D1171" s="3"/>
      <c r="E1171" s="3"/>
      <c r="F1171" s="3"/>
      <c r="G1171" s="3"/>
      <c r="H1171" s="3"/>
      <c r="I1171" s="3"/>
      <c r="J1171" s="4"/>
      <c r="K1171" s="5"/>
      <c r="L1171" s="35"/>
    </row>
    <row r="1172" spans="1:12" s="11" customFormat="1" ht="15.75" customHeight="1" hidden="1">
      <c r="A1172" s="6">
        <v>7</v>
      </c>
      <c r="B1172" s="8" t="s">
        <v>1357</v>
      </c>
      <c r="C1172" s="3"/>
      <c r="D1172" s="3">
        <v>40793</v>
      </c>
      <c r="E1172" s="3"/>
      <c r="F1172" s="3">
        <v>5</v>
      </c>
      <c r="G1172" s="3">
        <v>2</v>
      </c>
      <c r="H1172" s="3">
        <v>1992</v>
      </c>
      <c r="I1172" s="3" t="s">
        <v>554</v>
      </c>
      <c r="J1172" s="4">
        <v>2004</v>
      </c>
      <c r="K1172" s="5"/>
      <c r="L1172" s="35"/>
    </row>
    <row r="1173" spans="1:12" s="11" customFormat="1" ht="15" customHeight="1" hidden="1">
      <c r="A1173" s="6"/>
      <c r="B1173" s="13" t="s">
        <v>1234</v>
      </c>
      <c r="C1173" s="3">
        <v>50</v>
      </c>
      <c r="D1173" s="3"/>
      <c r="E1173" s="3"/>
      <c r="F1173" s="3"/>
      <c r="G1173" s="3"/>
      <c r="H1173" s="3"/>
      <c r="I1173" s="3"/>
      <c r="J1173" s="4"/>
      <c r="K1173" s="5"/>
      <c r="L1173" s="35"/>
    </row>
    <row r="1174" spans="1:12" s="11" customFormat="1" ht="15" customHeight="1" hidden="1">
      <c r="A1174" s="6">
        <v>8</v>
      </c>
      <c r="B1174" s="8" t="s">
        <v>453</v>
      </c>
      <c r="C1174" s="3"/>
      <c r="D1174" s="3">
        <v>40793</v>
      </c>
      <c r="E1174" s="3"/>
      <c r="F1174" s="3">
        <v>18</v>
      </c>
      <c r="G1174" s="3">
        <v>6</v>
      </c>
      <c r="H1174" s="3">
        <v>1992</v>
      </c>
      <c r="I1174" s="3" t="s">
        <v>554</v>
      </c>
      <c r="J1174" s="4">
        <v>2004</v>
      </c>
      <c r="K1174" s="5"/>
      <c r="L1174" s="35"/>
    </row>
    <row r="1175" spans="1:12" s="11" customFormat="1" ht="15" customHeight="1" hidden="1">
      <c r="A1175" s="6"/>
      <c r="B1175" s="13" t="s">
        <v>1234</v>
      </c>
      <c r="C1175" s="3">
        <v>45</v>
      </c>
      <c r="D1175" s="3"/>
      <c r="E1175" s="3"/>
      <c r="F1175" s="3"/>
      <c r="G1175" s="3"/>
      <c r="H1175" s="3"/>
      <c r="I1175" s="3"/>
      <c r="J1175" s="4"/>
      <c r="K1175" s="5"/>
      <c r="L1175" s="35"/>
    </row>
    <row r="1176" spans="1:12" s="11" customFormat="1" ht="15" customHeight="1" hidden="1">
      <c r="A1176" s="6">
        <v>9</v>
      </c>
      <c r="B1176" s="8" t="s">
        <v>1358</v>
      </c>
      <c r="C1176" s="3"/>
      <c r="D1176" s="3">
        <v>40793</v>
      </c>
      <c r="E1176" s="3"/>
      <c r="F1176" s="3">
        <v>5</v>
      </c>
      <c r="G1176" s="3">
        <v>2</v>
      </c>
      <c r="H1176" s="3">
        <v>1992</v>
      </c>
      <c r="I1176" s="3" t="s">
        <v>554</v>
      </c>
      <c r="J1176" s="4">
        <v>2004</v>
      </c>
      <c r="K1176" s="5"/>
      <c r="L1176" s="35"/>
    </row>
    <row r="1177" spans="1:12" s="11" customFormat="1" ht="15" customHeight="1" hidden="1">
      <c r="A1177" s="6"/>
      <c r="B1177" s="13" t="s">
        <v>1234</v>
      </c>
      <c r="C1177" s="3">
        <v>15</v>
      </c>
      <c r="D1177" s="3"/>
      <c r="E1177" s="3"/>
      <c r="F1177" s="3"/>
      <c r="G1177" s="3"/>
      <c r="H1177" s="3"/>
      <c r="I1177" s="3"/>
      <c r="J1177" s="4"/>
      <c r="K1177" s="5"/>
      <c r="L1177" s="35"/>
    </row>
    <row r="1178" spans="1:12" s="11" customFormat="1" ht="15" customHeight="1" hidden="1">
      <c r="A1178" s="6">
        <v>10</v>
      </c>
      <c r="B1178" s="8" t="s">
        <v>454</v>
      </c>
      <c r="C1178" s="3"/>
      <c r="D1178" s="3">
        <v>40793</v>
      </c>
      <c r="E1178" s="3"/>
      <c r="F1178" s="3">
        <v>16</v>
      </c>
      <c r="G1178" s="3">
        <v>5</v>
      </c>
      <c r="H1178" s="3">
        <v>1992</v>
      </c>
      <c r="I1178" s="3" t="s">
        <v>554</v>
      </c>
      <c r="J1178" s="4">
        <v>2004</v>
      </c>
      <c r="K1178" s="5"/>
      <c r="L1178" s="35"/>
    </row>
    <row r="1179" spans="1:12" s="11" customFormat="1" ht="15" customHeight="1" hidden="1">
      <c r="A1179" s="6"/>
      <c r="B1179" s="13" t="s">
        <v>1234</v>
      </c>
      <c r="C1179" s="3">
        <v>40</v>
      </c>
      <c r="D1179" s="3"/>
      <c r="E1179" s="3"/>
      <c r="F1179" s="3"/>
      <c r="G1179" s="3"/>
      <c r="H1179" s="3"/>
      <c r="I1179" s="3"/>
      <c r="J1179" s="4"/>
      <c r="K1179" s="5"/>
      <c r="L1179" s="35"/>
    </row>
    <row r="1180" spans="1:12" s="11" customFormat="1" ht="15" customHeight="1" hidden="1">
      <c r="A1180" s="6">
        <v>11</v>
      </c>
      <c r="B1180" s="8" t="s">
        <v>1359</v>
      </c>
      <c r="C1180" s="3"/>
      <c r="D1180" s="3">
        <v>40793</v>
      </c>
      <c r="E1180" s="3"/>
      <c r="F1180" s="3">
        <v>5</v>
      </c>
      <c r="G1180" s="3">
        <v>2</v>
      </c>
      <c r="H1180" s="3">
        <v>1992</v>
      </c>
      <c r="I1180" s="3" t="s">
        <v>554</v>
      </c>
      <c r="J1180" s="4">
        <v>2004</v>
      </c>
      <c r="K1180" s="5"/>
      <c r="L1180" s="35"/>
    </row>
    <row r="1181" spans="1:12" s="11" customFormat="1" ht="15" customHeight="1" hidden="1">
      <c r="A1181" s="6"/>
      <c r="B1181" s="13" t="s">
        <v>1234</v>
      </c>
      <c r="C1181" s="3">
        <v>15</v>
      </c>
      <c r="D1181" s="3"/>
      <c r="E1181" s="3"/>
      <c r="F1181" s="3"/>
      <c r="G1181" s="3"/>
      <c r="H1181" s="3"/>
      <c r="I1181" s="3"/>
      <c r="J1181" s="4"/>
      <c r="K1181" s="5"/>
      <c r="L1181" s="35"/>
    </row>
    <row r="1182" spans="1:12" s="11" customFormat="1" ht="15" customHeight="1" hidden="1">
      <c r="A1182" s="6">
        <v>12</v>
      </c>
      <c r="B1182" s="13" t="s">
        <v>455</v>
      </c>
      <c r="C1182" s="3"/>
      <c r="D1182" s="3">
        <v>9219</v>
      </c>
      <c r="E1182" s="3"/>
      <c r="F1182" s="3">
        <v>54</v>
      </c>
      <c r="G1182" s="3">
        <v>16</v>
      </c>
      <c r="H1182" s="3">
        <v>1969</v>
      </c>
      <c r="I1182" s="3" t="s">
        <v>554</v>
      </c>
      <c r="J1182" s="4">
        <v>2005</v>
      </c>
      <c r="K1182" s="5"/>
      <c r="L1182" s="35"/>
    </row>
    <row r="1183" spans="1:12" s="11" customFormat="1" ht="15" customHeight="1" hidden="1">
      <c r="A1183" s="6"/>
      <c r="B1183" s="13" t="s">
        <v>1360</v>
      </c>
      <c r="C1183" s="3">
        <v>200</v>
      </c>
      <c r="D1183" s="3"/>
      <c r="E1183" s="3"/>
      <c r="F1183" s="3"/>
      <c r="G1183" s="3"/>
      <c r="H1183" s="3"/>
      <c r="I1183" s="3"/>
      <c r="J1183" s="4"/>
      <c r="K1183" s="5"/>
      <c r="L1183" s="35"/>
    </row>
    <row r="1184" spans="1:12" s="11" customFormat="1" ht="22.5" customHeight="1">
      <c r="A1184" s="223" t="s">
        <v>1361</v>
      </c>
      <c r="B1184" s="223"/>
      <c r="C1184" s="223"/>
      <c r="D1184" s="223"/>
      <c r="E1184" s="223"/>
      <c r="F1184" s="9" t="s">
        <v>558</v>
      </c>
      <c r="G1184" s="3">
        <f>SUM(C1185:C1240)</f>
        <v>4295</v>
      </c>
      <c r="H1184" s="10" t="s">
        <v>559</v>
      </c>
      <c r="I1184" s="3"/>
      <c r="J1184" s="4"/>
      <c r="K1184" s="5"/>
      <c r="L1184" s="35"/>
    </row>
    <row r="1185" spans="1:12" s="11" customFormat="1" ht="15" customHeight="1" hidden="1">
      <c r="A1185" s="6">
        <v>1</v>
      </c>
      <c r="B1185" s="13" t="s">
        <v>1362</v>
      </c>
      <c r="C1185" s="3"/>
      <c r="D1185" s="3">
        <v>3473</v>
      </c>
      <c r="E1185" s="3"/>
      <c r="F1185" s="3"/>
      <c r="G1185" s="3"/>
      <c r="H1185" s="3"/>
      <c r="I1185" s="3"/>
      <c r="J1185" s="4"/>
      <c r="K1185" s="5"/>
      <c r="L1185" s="35"/>
    </row>
    <row r="1186" spans="1:12" s="11" customFormat="1" ht="15" customHeight="1" hidden="1">
      <c r="A1186" s="6"/>
      <c r="B1186" s="13" t="s">
        <v>1234</v>
      </c>
      <c r="C1186" s="3">
        <v>60</v>
      </c>
      <c r="D1186" s="3"/>
      <c r="E1186" s="3"/>
      <c r="F1186" s="3"/>
      <c r="G1186" s="3"/>
      <c r="H1186" s="3"/>
      <c r="I1186" s="3"/>
      <c r="J1186" s="4"/>
      <c r="K1186" s="5"/>
      <c r="L1186" s="35"/>
    </row>
    <row r="1187" spans="1:12" s="11" customFormat="1" ht="15" customHeight="1" hidden="1">
      <c r="A1187" s="6">
        <v>2</v>
      </c>
      <c r="B1187" s="13" t="s">
        <v>1363</v>
      </c>
      <c r="C1187" s="3"/>
      <c r="D1187" s="3">
        <v>68734</v>
      </c>
      <c r="E1187" s="3"/>
      <c r="F1187" s="3"/>
      <c r="G1187" s="3"/>
      <c r="H1187" s="3"/>
      <c r="I1187" s="3"/>
      <c r="J1187" s="4"/>
      <c r="K1187" s="5"/>
      <c r="L1187" s="35"/>
    </row>
    <row r="1188" spans="1:12" s="11" customFormat="1" ht="15" customHeight="1" hidden="1">
      <c r="A1188" s="6"/>
      <c r="B1188" s="13" t="s">
        <v>1234</v>
      </c>
      <c r="C1188" s="3">
        <v>150</v>
      </c>
      <c r="D1188" s="3"/>
      <c r="E1188" s="3"/>
      <c r="F1188" s="3"/>
      <c r="G1188" s="3"/>
      <c r="H1188" s="3"/>
      <c r="I1188" s="3"/>
      <c r="J1188" s="4"/>
      <c r="K1188" s="5"/>
      <c r="L1188" s="35"/>
    </row>
    <row r="1189" spans="1:12" s="11" customFormat="1" ht="15" customHeight="1" hidden="1">
      <c r="A1189" s="6">
        <v>3</v>
      </c>
      <c r="B1189" s="13" t="s">
        <v>1364</v>
      </c>
      <c r="C1189" s="3"/>
      <c r="D1189" s="3">
        <v>68734</v>
      </c>
      <c r="E1189" s="3"/>
      <c r="F1189" s="3"/>
      <c r="G1189" s="3"/>
      <c r="H1189" s="3"/>
      <c r="I1189" s="3"/>
      <c r="J1189" s="4"/>
      <c r="K1189" s="5"/>
      <c r="L1189" s="35"/>
    </row>
    <row r="1190" spans="1:12" s="11" customFormat="1" ht="15" customHeight="1" hidden="1">
      <c r="A1190" s="6"/>
      <c r="B1190" s="13" t="s">
        <v>1234</v>
      </c>
      <c r="C1190" s="3">
        <v>60</v>
      </c>
      <c r="D1190" s="3"/>
      <c r="E1190" s="3"/>
      <c r="F1190" s="3"/>
      <c r="G1190" s="3"/>
      <c r="H1190" s="3"/>
      <c r="I1190" s="3"/>
      <c r="J1190" s="4"/>
      <c r="K1190" s="5"/>
      <c r="L1190" s="35"/>
    </row>
    <row r="1191" spans="1:12" s="11" customFormat="1" ht="15" customHeight="1">
      <c r="A1191" s="6">
        <v>4</v>
      </c>
      <c r="B1191" s="13" t="s">
        <v>1365</v>
      </c>
      <c r="C1191" s="3"/>
      <c r="D1191" s="3">
        <v>68734</v>
      </c>
      <c r="E1191" s="3"/>
      <c r="F1191" s="3"/>
      <c r="G1191" s="3"/>
      <c r="H1191" s="3"/>
      <c r="I1191" s="3"/>
      <c r="J1191" s="4"/>
      <c r="K1191" s="5" t="s">
        <v>619</v>
      </c>
      <c r="L1191" s="35"/>
    </row>
    <row r="1192" spans="1:12" s="11" customFormat="1" ht="15" customHeight="1">
      <c r="A1192" s="6"/>
      <c r="B1192" s="13" t="s">
        <v>1234</v>
      </c>
      <c r="C1192" s="3">
        <v>50</v>
      </c>
      <c r="D1192" s="3"/>
      <c r="E1192" s="3"/>
      <c r="F1192" s="3"/>
      <c r="G1192" s="3"/>
      <c r="H1192" s="3"/>
      <c r="I1192" s="3"/>
      <c r="J1192" s="4"/>
      <c r="K1192" s="5"/>
      <c r="L1192" s="35"/>
    </row>
    <row r="1193" spans="1:12" s="11" customFormat="1" ht="15" customHeight="1" hidden="1">
      <c r="A1193" s="6">
        <v>5</v>
      </c>
      <c r="B1193" s="13" t="s">
        <v>1366</v>
      </c>
      <c r="C1193" s="3"/>
      <c r="D1193" s="3">
        <v>17243</v>
      </c>
      <c r="E1193" s="3"/>
      <c r="F1193" s="3"/>
      <c r="G1193" s="3"/>
      <c r="H1193" s="3"/>
      <c r="I1193" s="3"/>
      <c r="J1193" s="4"/>
      <c r="K1193" s="5"/>
      <c r="L1193" s="35"/>
    </row>
    <row r="1194" spans="1:12" s="11" customFormat="1" ht="15" customHeight="1" hidden="1">
      <c r="A1194" s="6"/>
      <c r="B1194" s="13" t="s">
        <v>1266</v>
      </c>
      <c r="C1194" s="3">
        <v>120</v>
      </c>
      <c r="D1194" s="3"/>
      <c r="E1194" s="3"/>
      <c r="F1194" s="3"/>
      <c r="G1194" s="3"/>
      <c r="H1194" s="3"/>
      <c r="I1194" s="3"/>
      <c r="J1194" s="4"/>
      <c r="K1194" s="5"/>
      <c r="L1194" s="35"/>
    </row>
    <row r="1195" spans="1:12" s="11" customFormat="1" ht="15" customHeight="1" hidden="1">
      <c r="A1195" s="6">
        <v>6</v>
      </c>
      <c r="B1195" s="13" t="s">
        <v>1367</v>
      </c>
      <c r="C1195" s="3"/>
      <c r="D1195" s="3">
        <v>68734</v>
      </c>
      <c r="E1195" s="3"/>
      <c r="F1195" s="3"/>
      <c r="G1195" s="3"/>
      <c r="H1195" s="3"/>
      <c r="I1195" s="3"/>
      <c r="J1195" s="4"/>
      <c r="K1195" s="5"/>
      <c r="L1195" s="35"/>
    </row>
    <row r="1196" spans="1:12" s="11" customFormat="1" ht="15" customHeight="1" hidden="1">
      <c r="A1196" s="6"/>
      <c r="B1196" s="13" t="s">
        <v>1266</v>
      </c>
      <c r="C1196" s="3">
        <v>300</v>
      </c>
      <c r="D1196" s="3"/>
      <c r="E1196" s="3"/>
      <c r="F1196" s="3"/>
      <c r="G1196" s="3"/>
      <c r="H1196" s="3"/>
      <c r="I1196" s="3"/>
      <c r="J1196" s="4"/>
      <c r="K1196" s="5"/>
      <c r="L1196" s="35"/>
    </row>
    <row r="1197" spans="1:12" s="11" customFormat="1" ht="15" customHeight="1" hidden="1">
      <c r="A1197" s="6">
        <v>7</v>
      </c>
      <c r="B1197" s="13" t="s">
        <v>1368</v>
      </c>
      <c r="C1197" s="3"/>
      <c r="D1197" s="3">
        <v>26645</v>
      </c>
      <c r="E1197" s="3"/>
      <c r="F1197" s="3"/>
      <c r="G1197" s="3"/>
      <c r="H1197" s="3"/>
      <c r="I1197" s="3"/>
      <c r="J1197" s="4"/>
      <c r="K1197" s="5"/>
      <c r="L1197" s="35"/>
    </row>
    <row r="1198" spans="1:12" s="11" customFormat="1" ht="15" customHeight="1" hidden="1">
      <c r="A1198" s="6"/>
      <c r="B1198" s="13" t="s">
        <v>1234</v>
      </c>
      <c r="C1198" s="3">
        <v>430</v>
      </c>
      <c r="D1198" s="3"/>
      <c r="E1198" s="3"/>
      <c r="F1198" s="3"/>
      <c r="G1198" s="3"/>
      <c r="H1198" s="3"/>
      <c r="I1198" s="3"/>
      <c r="J1198" s="4"/>
      <c r="K1198" s="5"/>
      <c r="L1198" s="35"/>
    </row>
    <row r="1199" spans="1:12" s="11" customFormat="1" ht="15" customHeight="1" hidden="1">
      <c r="A1199" s="6">
        <v>8</v>
      </c>
      <c r="B1199" s="13" t="s">
        <v>1369</v>
      </c>
      <c r="C1199" s="3"/>
      <c r="D1199" s="3">
        <v>26645</v>
      </c>
      <c r="E1199" s="3"/>
      <c r="F1199" s="3"/>
      <c r="G1199" s="3"/>
      <c r="H1199" s="3"/>
      <c r="I1199" s="3"/>
      <c r="J1199" s="4"/>
      <c r="K1199" s="5"/>
      <c r="L1199" s="35"/>
    </row>
    <row r="1200" spans="1:12" s="11" customFormat="1" ht="15" customHeight="1" hidden="1">
      <c r="A1200" s="6"/>
      <c r="B1200" s="13" t="s">
        <v>1234</v>
      </c>
      <c r="C1200" s="3">
        <v>170</v>
      </c>
      <c r="D1200" s="3"/>
      <c r="E1200" s="3"/>
      <c r="F1200" s="3"/>
      <c r="G1200" s="3"/>
      <c r="H1200" s="3"/>
      <c r="I1200" s="3"/>
      <c r="J1200" s="4"/>
      <c r="K1200" s="5"/>
      <c r="L1200" s="35"/>
    </row>
    <row r="1201" spans="1:12" s="11" customFormat="1" ht="15" customHeight="1" hidden="1">
      <c r="A1201" s="6">
        <v>9</v>
      </c>
      <c r="B1201" s="13" t="s">
        <v>1370</v>
      </c>
      <c r="C1201" s="3"/>
      <c r="D1201" s="3">
        <v>26645</v>
      </c>
      <c r="E1201" s="3"/>
      <c r="F1201" s="3"/>
      <c r="G1201" s="3"/>
      <c r="H1201" s="3"/>
      <c r="I1201" s="3"/>
      <c r="J1201" s="4"/>
      <c r="K1201" s="5"/>
      <c r="L1201" s="35"/>
    </row>
    <row r="1202" spans="1:12" s="11" customFormat="1" ht="15" customHeight="1" hidden="1">
      <c r="A1202" s="6"/>
      <c r="B1202" s="13" t="s">
        <v>1270</v>
      </c>
      <c r="C1202" s="3">
        <v>80</v>
      </c>
      <c r="D1202" s="3"/>
      <c r="E1202" s="3"/>
      <c r="F1202" s="3"/>
      <c r="G1202" s="3"/>
      <c r="H1202" s="3"/>
      <c r="I1202" s="3"/>
      <c r="J1202" s="4"/>
      <c r="K1202" s="5"/>
      <c r="L1202" s="35"/>
    </row>
    <row r="1203" spans="1:12" s="11" customFormat="1" ht="15" customHeight="1" hidden="1">
      <c r="A1203" s="6">
        <v>10</v>
      </c>
      <c r="B1203" s="13" t="s">
        <v>1371</v>
      </c>
      <c r="C1203" s="3"/>
      <c r="D1203" s="3">
        <v>3473</v>
      </c>
      <c r="E1203" s="3"/>
      <c r="F1203" s="3"/>
      <c r="G1203" s="3"/>
      <c r="H1203" s="3"/>
      <c r="I1203" s="3"/>
      <c r="J1203" s="4"/>
      <c r="K1203" s="5"/>
      <c r="L1203" s="35"/>
    </row>
    <row r="1204" spans="1:12" s="11" customFormat="1" ht="15" customHeight="1" hidden="1">
      <c r="A1204" s="6"/>
      <c r="B1204" s="13" t="s">
        <v>1234</v>
      </c>
      <c r="C1204" s="3">
        <v>70</v>
      </c>
      <c r="D1204" s="3"/>
      <c r="E1204" s="3"/>
      <c r="F1204" s="3"/>
      <c r="G1204" s="3"/>
      <c r="H1204" s="3"/>
      <c r="I1204" s="3"/>
      <c r="J1204" s="4"/>
      <c r="K1204" s="5"/>
      <c r="L1204" s="35"/>
    </row>
    <row r="1205" spans="1:12" s="11" customFormat="1" ht="15" customHeight="1" hidden="1">
      <c r="A1205" s="6">
        <v>11</v>
      </c>
      <c r="B1205" s="13" t="s">
        <v>1372</v>
      </c>
      <c r="C1205" s="3"/>
      <c r="D1205" s="3">
        <v>136563</v>
      </c>
      <c r="E1205" s="3"/>
      <c r="F1205" s="3"/>
      <c r="G1205" s="3"/>
      <c r="H1205" s="3">
        <v>2006</v>
      </c>
      <c r="I1205" s="3"/>
      <c r="J1205" s="4"/>
      <c r="K1205" s="5"/>
      <c r="L1205" s="35"/>
    </row>
    <row r="1206" spans="1:12" s="11" customFormat="1" ht="15" customHeight="1" hidden="1">
      <c r="A1206" s="6"/>
      <c r="B1206" s="13" t="s">
        <v>1234</v>
      </c>
      <c r="C1206" s="3">
        <v>200</v>
      </c>
      <c r="D1206" s="3"/>
      <c r="E1206" s="3"/>
      <c r="F1206" s="3"/>
      <c r="G1206" s="3"/>
      <c r="H1206" s="3"/>
      <c r="I1206" s="3"/>
      <c r="J1206" s="4"/>
      <c r="K1206" s="5"/>
      <c r="L1206" s="35"/>
    </row>
    <row r="1207" spans="1:12" s="11" customFormat="1" ht="15" customHeight="1" hidden="1">
      <c r="A1207" s="6">
        <v>12</v>
      </c>
      <c r="B1207" s="13" t="s">
        <v>1373</v>
      </c>
      <c r="C1207" s="3"/>
      <c r="D1207" s="3">
        <v>136563</v>
      </c>
      <c r="E1207" s="3"/>
      <c r="F1207" s="3"/>
      <c r="G1207" s="3"/>
      <c r="H1207" s="3"/>
      <c r="I1207" s="3"/>
      <c r="J1207" s="4"/>
      <c r="K1207" s="5"/>
      <c r="L1207" s="35"/>
    </row>
    <row r="1208" spans="1:12" s="11" customFormat="1" ht="15" customHeight="1" hidden="1">
      <c r="A1208" s="6"/>
      <c r="B1208" s="13" t="s">
        <v>1234</v>
      </c>
      <c r="C1208" s="3">
        <v>40</v>
      </c>
      <c r="D1208" s="3"/>
      <c r="E1208" s="3"/>
      <c r="F1208" s="3"/>
      <c r="G1208" s="3"/>
      <c r="H1208" s="3"/>
      <c r="I1208" s="3"/>
      <c r="J1208" s="4"/>
      <c r="K1208" s="5"/>
      <c r="L1208" s="35"/>
    </row>
    <row r="1209" spans="1:12" s="11" customFormat="1" ht="15" customHeight="1" hidden="1">
      <c r="A1209" s="6">
        <v>13</v>
      </c>
      <c r="B1209" s="13" t="s">
        <v>0</v>
      </c>
      <c r="D1209" s="14">
        <v>26645</v>
      </c>
      <c r="G1209" s="3"/>
      <c r="H1209" s="3"/>
      <c r="I1209" s="3"/>
      <c r="J1209" s="4"/>
      <c r="K1209" s="5"/>
      <c r="L1209" s="35"/>
    </row>
    <row r="1210" spans="1:12" s="11" customFormat="1" ht="15" customHeight="1" hidden="1">
      <c r="A1210" s="6"/>
      <c r="B1210" s="13" t="s">
        <v>1234</v>
      </c>
      <c r="C1210" s="3">
        <v>40</v>
      </c>
      <c r="D1210" s="3"/>
      <c r="E1210" s="3"/>
      <c r="F1210" s="3"/>
      <c r="G1210" s="3"/>
      <c r="H1210" s="3"/>
      <c r="I1210" s="3"/>
      <c r="J1210" s="4"/>
      <c r="K1210" s="5"/>
      <c r="L1210" s="35"/>
    </row>
    <row r="1211" spans="1:12" s="11" customFormat="1" ht="15" customHeight="1" hidden="1">
      <c r="A1211" s="6">
        <v>14</v>
      </c>
      <c r="B1211" s="13" t="s">
        <v>1</v>
      </c>
      <c r="C1211" s="3"/>
      <c r="D1211" s="3">
        <v>30393</v>
      </c>
      <c r="E1211" s="3"/>
      <c r="F1211" s="3"/>
      <c r="G1211" s="3"/>
      <c r="H1211" s="3"/>
      <c r="I1211" s="3"/>
      <c r="J1211" s="4"/>
      <c r="K1211" s="5"/>
      <c r="L1211" s="35"/>
    </row>
    <row r="1212" spans="1:12" s="11" customFormat="1" ht="15" customHeight="1" hidden="1">
      <c r="A1212" s="6"/>
      <c r="B1212" s="13" t="s">
        <v>1234</v>
      </c>
      <c r="C1212" s="3">
        <v>70</v>
      </c>
      <c r="D1212" s="3"/>
      <c r="E1212" s="3"/>
      <c r="F1212" s="3"/>
      <c r="G1212" s="3"/>
      <c r="H1212" s="3"/>
      <c r="I1212" s="3"/>
      <c r="J1212" s="4"/>
      <c r="K1212" s="5"/>
      <c r="L1212" s="35"/>
    </row>
    <row r="1213" spans="1:12" s="11" customFormat="1" ht="15" customHeight="1">
      <c r="A1213" s="6">
        <v>15</v>
      </c>
      <c r="B1213" s="13" t="s">
        <v>2</v>
      </c>
      <c r="C1213" s="3"/>
      <c r="D1213" s="3">
        <v>30280</v>
      </c>
      <c r="E1213" s="3"/>
      <c r="F1213" s="3"/>
      <c r="G1213" s="3"/>
      <c r="H1213" s="3"/>
      <c r="I1213" s="3"/>
      <c r="J1213" s="4"/>
      <c r="K1213" s="5" t="s">
        <v>619</v>
      </c>
      <c r="L1213" s="35"/>
    </row>
    <row r="1214" spans="1:12" s="11" customFormat="1" ht="15" customHeight="1">
      <c r="A1214" s="6"/>
      <c r="B1214" s="13" t="s">
        <v>1234</v>
      </c>
      <c r="C1214" s="3">
        <v>100</v>
      </c>
      <c r="D1214" s="3"/>
      <c r="E1214" s="3"/>
      <c r="F1214" s="3"/>
      <c r="G1214" s="3"/>
      <c r="H1214" s="3"/>
      <c r="I1214" s="3"/>
      <c r="J1214" s="4"/>
      <c r="K1214" s="5"/>
      <c r="L1214" s="35"/>
    </row>
    <row r="1215" spans="1:12" s="11" customFormat="1" ht="15" customHeight="1" hidden="1">
      <c r="A1215" s="6">
        <v>16</v>
      </c>
      <c r="B1215" s="13" t="s">
        <v>3</v>
      </c>
      <c r="C1215" s="3"/>
      <c r="D1215" s="3">
        <v>30211</v>
      </c>
      <c r="E1215" s="3"/>
      <c r="F1215" s="3"/>
      <c r="G1215" s="3"/>
      <c r="H1215" s="3"/>
      <c r="I1215" s="3"/>
      <c r="J1215" s="4"/>
      <c r="K1215" s="5"/>
      <c r="L1215" s="35"/>
    </row>
    <row r="1216" spans="1:12" s="11" customFormat="1" ht="15" customHeight="1" hidden="1">
      <c r="A1216" s="6"/>
      <c r="B1216" s="13" t="s">
        <v>1234</v>
      </c>
      <c r="C1216" s="3">
        <v>120</v>
      </c>
      <c r="D1216" s="3"/>
      <c r="E1216" s="3"/>
      <c r="F1216" s="3"/>
      <c r="G1216" s="3"/>
      <c r="H1216" s="3"/>
      <c r="I1216" s="3"/>
      <c r="J1216" s="4"/>
      <c r="K1216" s="5"/>
      <c r="L1216" s="35"/>
    </row>
    <row r="1217" spans="1:12" s="11" customFormat="1" ht="15" customHeight="1" hidden="1">
      <c r="A1217" s="6">
        <v>17</v>
      </c>
      <c r="B1217" s="13" t="s">
        <v>4</v>
      </c>
      <c r="C1217" s="3"/>
      <c r="D1217" s="3">
        <v>30200</v>
      </c>
      <c r="E1217" s="3"/>
      <c r="F1217" s="3"/>
      <c r="G1217" s="3"/>
      <c r="H1217" s="3"/>
      <c r="I1217" s="3"/>
      <c r="J1217" s="4"/>
      <c r="K1217" s="5"/>
      <c r="L1217" s="35"/>
    </row>
    <row r="1218" spans="1:12" s="11" customFormat="1" ht="15" customHeight="1" hidden="1">
      <c r="A1218" s="6"/>
      <c r="B1218" s="13" t="s">
        <v>1234</v>
      </c>
      <c r="C1218" s="3">
        <v>25</v>
      </c>
      <c r="D1218" s="3"/>
      <c r="E1218" s="3"/>
      <c r="F1218" s="3"/>
      <c r="G1218" s="3"/>
      <c r="H1218" s="3"/>
      <c r="I1218" s="3"/>
      <c r="J1218" s="4"/>
      <c r="K1218" s="5"/>
      <c r="L1218" s="35"/>
    </row>
    <row r="1219" spans="1:12" s="11" customFormat="1" ht="15" customHeight="1" hidden="1">
      <c r="A1219" s="6">
        <v>18</v>
      </c>
      <c r="B1219" s="13" t="s">
        <v>5</v>
      </c>
      <c r="C1219" s="3"/>
      <c r="D1219" s="3">
        <v>26645</v>
      </c>
      <c r="E1219" s="3"/>
      <c r="F1219" s="3"/>
      <c r="G1219" s="3"/>
      <c r="H1219" s="3"/>
      <c r="I1219" s="3"/>
      <c r="J1219" s="4"/>
      <c r="K1219" s="5"/>
      <c r="L1219" s="35"/>
    </row>
    <row r="1220" spans="1:12" s="11" customFormat="1" ht="15" customHeight="1" hidden="1">
      <c r="A1220" s="6"/>
      <c r="B1220" s="13" t="s">
        <v>1234</v>
      </c>
      <c r="C1220" s="3">
        <v>150</v>
      </c>
      <c r="D1220" s="3"/>
      <c r="E1220" s="3"/>
      <c r="F1220" s="3"/>
      <c r="G1220" s="3"/>
      <c r="H1220" s="3"/>
      <c r="I1220" s="3"/>
      <c r="J1220" s="4"/>
      <c r="K1220" s="5"/>
      <c r="L1220" s="35"/>
    </row>
    <row r="1221" spans="1:12" s="11" customFormat="1" ht="15" customHeight="1" hidden="1">
      <c r="A1221" s="6">
        <v>19</v>
      </c>
      <c r="B1221" s="13" t="s">
        <v>6</v>
      </c>
      <c r="C1221" s="3"/>
      <c r="D1221" s="3">
        <v>26645</v>
      </c>
      <c r="E1221" s="3"/>
      <c r="F1221" s="3"/>
      <c r="G1221" s="3"/>
      <c r="H1221" s="3"/>
      <c r="I1221" s="3"/>
      <c r="J1221" s="4"/>
      <c r="K1221" s="5"/>
      <c r="L1221" s="35"/>
    </row>
    <row r="1222" spans="1:12" s="11" customFormat="1" ht="15" customHeight="1" hidden="1">
      <c r="A1222" s="6"/>
      <c r="B1222" s="13" t="s">
        <v>1234</v>
      </c>
      <c r="C1222" s="3">
        <v>100</v>
      </c>
      <c r="D1222" s="3"/>
      <c r="E1222" s="3"/>
      <c r="F1222" s="3"/>
      <c r="G1222" s="3"/>
      <c r="H1222" s="3"/>
      <c r="I1222" s="3"/>
      <c r="J1222" s="4"/>
      <c r="K1222" s="5"/>
      <c r="L1222" s="35"/>
    </row>
    <row r="1223" spans="1:12" s="11" customFormat="1" ht="15" customHeight="1" hidden="1">
      <c r="A1223" s="6">
        <v>20</v>
      </c>
      <c r="B1223" s="13" t="s">
        <v>7</v>
      </c>
      <c r="C1223" s="3"/>
      <c r="D1223" s="3">
        <v>26645</v>
      </c>
      <c r="E1223" s="3"/>
      <c r="F1223" s="3"/>
      <c r="G1223" s="3"/>
      <c r="H1223" s="3"/>
      <c r="I1223" s="3"/>
      <c r="J1223" s="4"/>
      <c r="K1223" s="5"/>
      <c r="L1223" s="35"/>
    </row>
    <row r="1224" spans="1:12" s="11" customFormat="1" ht="15" customHeight="1" hidden="1">
      <c r="A1224" s="6"/>
      <c r="B1224" s="13" t="s">
        <v>8</v>
      </c>
      <c r="C1224" s="3">
        <v>450</v>
      </c>
      <c r="D1224" s="3"/>
      <c r="E1224" s="3"/>
      <c r="F1224" s="3"/>
      <c r="G1224" s="3"/>
      <c r="H1224" s="3"/>
      <c r="I1224" s="3"/>
      <c r="J1224" s="4"/>
      <c r="K1224" s="5"/>
      <c r="L1224" s="35"/>
    </row>
    <row r="1225" spans="1:12" s="11" customFormat="1" ht="15" customHeight="1" hidden="1">
      <c r="A1225" s="6">
        <v>21</v>
      </c>
      <c r="B1225" s="13" t="s">
        <v>9</v>
      </c>
      <c r="C1225" s="3"/>
      <c r="D1225" s="3">
        <v>26645</v>
      </c>
      <c r="E1225" s="3"/>
      <c r="F1225" s="3"/>
      <c r="G1225" s="3"/>
      <c r="H1225" s="3"/>
      <c r="I1225" s="3"/>
      <c r="J1225" s="4"/>
      <c r="K1225" s="5"/>
      <c r="L1225" s="35"/>
    </row>
    <row r="1226" spans="1:12" s="11" customFormat="1" ht="15" customHeight="1" hidden="1">
      <c r="A1226" s="6"/>
      <c r="B1226" s="13" t="s">
        <v>8</v>
      </c>
      <c r="C1226" s="3">
        <v>450</v>
      </c>
      <c r="D1226" s="3"/>
      <c r="E1226" s="3"/>
      <c r="F1226" s="3"/>
      <c r="G1226" s="3"/>
      <c r="H1226" s="3"/>
      <c r="I1226" s="3"/>
      <c r="J1226" s="4"/>
      <c r="K1226" s="5"/>
      <c r="L1226" s="35"/>
    </row>
    <row r="1227" spans="1:12" s="11" customFormat="1" ht="15" customHeight="1" hidden="1">
      <c r="A1227" s="6">
        <v>22</v>
      </c>
      <c r="B1227" s="13" t="s">
        <v>10</v>
      </c>
      <c r="C1227" s="3"/>
      <c r="D1227" s="3">
        <v>26645</v>
      </c>
      <c r="E1227" s="3"/>
      <c r="F1227" s="3"/>
      <c r="G1227" s="3"/>
      <c r="H1227" s="119">
        <v>40513</v>
      </c>
      <c r="I1227" s="3"/>
      <c r="J1227" s="4"/>
      <c r="K1227" s="5"/>
      <c r="L1227" s="35"/>
    </row>
    <row r="1228" spans="1:12" s="11" customFormat="1" ht="15" customHeight="1" hidden="1">
      <c r="A1228" s="6"/>
      <c r="B1228" s="13" t="s">
        <v>1241</v>
      </c>
      <c r="C1228" s="3">
        <v>40</v>
      </c>
      <c r="D1228" s="3"/>
      <c r="E1228" s="3"/>
      <c r="F1228" s="3"/>
      <c r="G1228" s="3"/>
      <c r="H1228" s="3"/>
      <c r="I1228" s="3"/>
      <c r="J1228" s="4"/>
      <c r="K1228" s="5"/>
      <c r="L1228" s="35"/>
    </row>
    <row r="1229" spans="1:12" s="11" customFormat="1" ht="15" customHeight="1" hidden="1">
      <c r="A1229" s="6">
        <v>23</v>
      </c>
      <c r="B1229" s="13" t="s">
        <v>11</v>
      </c>
      <c r="C1229" s="3"/>
      <c r="D1229" s="3">
        <v>30200</v>
      </c>
      <c r="E1229" s="3"/>
      <c r="F1229" s="3"/>
      <c r="G1229" s="3"/>
      <c r="H1229" s="3"/>
      <c r="I1229" s="3"/>
      <c r="J1229" s="4"/>
      <c r="K1229" s="5"/>
      <c r="L1229" s="35"/>
    </row>
    <row r="1230" spans="1:12" s="11" customFormat="1" ht="15" customHeight="1" hidden="1">
      <c r="A1230" s="6"/>
      <c r="B1230" s="13" t="s">
        <v>1266</v>
      </c>
      <c r="C1230" s="3">
        <v>155</v>
      </c>
      <c r="D1230" s="3"/>
      <c r="E1230" s="3"/>
      <c r="F1230" s="3"/>
      <c r="G1230" s="3"/>
      <c r="H1230" s="3"/>
      <c r="I1230" s="3"/>
      <c r="J1230" s="4"/>
      <c r="K1230" s="5"/>
      <c r="L1230" s="35"/>
    </row>
    <row r="1231" spans="1:12" s="11" customFormat="1" ht="15" customHeight="1" hidden="1">
      <c r="A1231" s="6">
        <v>24</v>
      </c>
      <c r="B1231" s="13" t="s">
        <v>12</v>
      </c>
      <c r="C1231" s="3"/>
      <c r="D1231" s="3">
        <v>30200</v>
      </c>
      <c r="E1231" s="3"/>
      <c r="F1231" s="3"/>
      <c r="G1231" s="3"/>
      <c r="H1231" s="3"/>
      <c r="I1231" s="3"/>
      <c r="J1231" s="4"/>
      <c r="K1231" s="5"/>
      <c r="L1231" s="35"/>
    </row>
    <row r="1232" spans="1:12" s="11" customFormat="1" ht="15" customHeight="1" hidden="1">
      <c r="A1232" s="6"/>
      <c r="B1232" s="13" t="s">
        <v>13</v>
      </c>
      <c r="C1232" s="3">
        <v>130</v>
      </c>
      <c r="D1232" s="3"/>
      <c r="E1232" s="3"/>
      <c r="F1232" s="3"/>
      <c r="G1232" s="3"/>
      <c r="H1232" s="3"/>
      <c r="I1232" s="3"/>
      <c r="J1232" s="4"/>
      <c r="K1232" s="5"/>
      <c r="L1232" s="35"/>
    </row>
    <row r="1233" spans="1:12" s="11" customFormat="1" ht="15" customHeight="1">
      <c r="A1233" s="6">
        <v>25</v>
      </c>
      <c r="B1233" s="13" t="s">
        <v>14</v>
      </c>
      <c r="C1233" s="3"/>
      <c r="D1233" s="3">
        <v>26645</v>
      </c>
      <c r="E1233" s="3"/>
      <c r="F1233" s="3"/>
      <c r="G1233" s="3"/>
      <c r="H1233" s="3">
        <v>2012</v>
      </c>
      <c r="I1233" s="3"/>
      <c r="J1233" s="4"/>
      <c r="K1233" s="5" t="s">
        <v>619</v>
      </c>
      <c r="L1233" s="35"/>
    </row>
    <row r="1234" spans="1:12" s="11" customFormat="1" ht="15" customHeight="1">
      <c r="A1234" s="6"/>
      <c r="B1234" s="13" t="s">
        <v>1234</v>
      </c>
      <c r="C1234" s="3">
        <v>50</v>
      </c>
      <c r="D1234" s="3"/>
      <c r="E1234" s="3"/>
      <c r="F1234" s="3"/>
      <c r="G1234" s="3"/>
      <c r="H1234" s="3"/>
      <c r="I1234" s="3"/>
      <c r="J1234" s="4"/>
      <c r="K1234" s="5"/>
      <c r="L1234" s="35"/>
    </row>
    <row r="1235" spans="1:12" s="11" customFormat="1" ht="15" customHeight="1" hidden="1">
      <c r="A1235" s="6">
        <v>26</v>
      </c>
      <c r="B1235" s="13" t="s">
        <v>15</v>
      </c>
      <c r="C1235" s="3"/>
      <c r="D1235" s="3">
        <v>26645</v>
      </c>
      <c r="E1235" s="3"/>
      <c r="F1235" s="3"/>
      <c r="G1235" s="3"/>
      <c r="H1235" s="3">
        <v>2012</v>
      </c>
      <c r="I1235" s="3"/>
      <c r="J1235" s="4"/>
      <c r="K1235" s="5"/>
      <c r="L1235" s="35"/>
    </row>
    <row r="1236" spans="1:12" s="11" customFormat="1" ht="15" customHeight="1" hidden="1">
      <c r="A1236" s="6"/>
      <c r="B1236" s="13" t="s">
        <v>1234</v>
      </c>
      <c r="C1236" s="3">
        <v>85</v>
      </c>
      <c r="D1236" s="3"/>
      <c r="E1236" s="3"/>
      <c r="F1236" s="3"/>
      <c r="G1236" s="3"/>
      <c r="H1236" s="3"/>
      <c r="I1236" s="3"/>
      <c r="J1236" s="4"/>
      <c r="K1236" s="5"/>
      <c r="L1236" s="35"/>
    </row>
    <row r="1237" spans="1:12" s="11" customFormat="1" ht="15" customHeight="1" hidden="1">
      <c r="A1237" s="6">
        <v>27</v>
      </c>
      <c r="B1237" s="13" t="s">
        <v>401</v>
      </c>
      <c r="C1237" s="3"/>
      <c r="D1237" s="3">
        <v>30361</v>
      </c>
      <c r="E1237" s="3"/>
      <c r="F1237" s="3"/>
      <c r="G1237" s="3"/>
      <c r="H1237" s="3">
        <v>1977</v>
      </c>
      <c r="I1237" s="3"/>
      <c r="J1237" s="4"/>
      <c r="K1237" s="5"/>
      <c r="L1237" s="35"/>
    </row>
    <row r="1238" spans="1:12" s="11" customFormat="1" ht="15" customHeight="1" hidden="1">
      <c r="A1238" s="6"/>
      <c r="B1238" s="13" t="s">
        <v>1270</v>
      </c>
      <c r="C1238" s="3">
        <v>300</v>
      </c>
      <c r="D1238" s="3"/>
      <c r="E1238" s="3"/>
      <c r="F1238" s="3"/>
      <c r="G1238" s="3"/>
      <c r="H1238" s="3"/>
      <c r="I1238" s="3"/>
      <c r="J1238" s="4"/>
      <c r="K1238" s="5"/>
      <c r="L1238" s="35"/>
    </row>
    <row r="1239" spans="1:12" s="11" customFormat="1" ht="15" customHeight="1" hidden="1">
      <c r="A1239" s="6">
        <v>28</v>
      </c>
      <c r="B1239" s="13" t="s">
        <v>402</v>
      </c>
      <c r="C1239" s="3"/>
      <c r="D1239" s="3">
        <v>30361</v>
      </c>
      <c r="E1239" s="3"/>
      <c r="F1239" s="3"/>
      <c r="G1239" s="3"/>
      <c r="H1239" s="3">
        <v>1977</v>
      </c>
      <c r="I1239" s="3"/>
      <c r="J1239" s="4"/>
      <c r="K1239" s="5"/>
      <c r="L1239" s="35"/>
    </row>
    <row r="1240" spans="1:12" s="11" customFormat="1" ht="15" customHeight="1" hidden="1">
      <c r="A1240" s="6"/>
      <c r="B1240" s="13" t="s">
        <v>1270</v>
      </c>
      <c r="C1240" s="3">
        <v>300</v>
      </c>
      <c r="D1240" s="3"/>
      <c r="E1240" s="3"/>
      <c r="F1240" s="3"/>
      <c r="G1240" s="3"/>
      <c r="H1240" s="3"/>
      <c r="I1240" s="3"/>
      <c r="J1240" s="4"/>
      <c r="K1240" s="5"/>
      <c r="L1240" s="35"/>
    </row>
    <row r="1241" spans="1:245" ht="15.75" hidden="1">
      <c r="A1241" s="223" t="s">
        <v>16</v>
      </c>
      <c r="B1241" s="223"/>
      <c r="C1241" s="223"/>
      <c r="D1241" s="223"/>
      <c r="E1241" s="223"/>
      <c r="F1241" s="9" t="s">
        <v>558</v>
      </c>
      <c r="G1241" s="3">
        <f>SUM(C1242:C1244)</f>
        <v>300</v>
      </c>
      <c r="H1241" s="10" t="s">
        <v>559</v>
      </c>
      <c r="I1241" s="3"/>
      <c r="J1241" s="4"/>
      <c r="K1241" s="5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11"/>
      <c r="CF1241" s="11"/>
      <c r="CG1241" s="11"/>
      <c r="CH1241" s="11"/>
      <c r="CI1241" s="11"/>
      <c r="CJ1241" s="11"/>
      <c r="CK1241" s="11"/>
      <c r="CL1241" s="11"/>
      <c r="CM1241" s="11"/>
      <c r="CN1241" s="11"/>
      <c r="CO1241" s="11"/>
      <c r="CP1241" s="11"/>
      <c r="CQ1241" s="11"/>
      <c r="CR1241" s="11"/>
      <c r="CS1241" s="11"/>
      <c r="CT1241" s="11"/>
      <c r="CU1241" s="11"/>
      <c r="CV1241" s="11"/>
      <c r="CW1241" s="11"/>
      <c r="CX1241" s="11"/>
      <c r="CY1241" s="11"/>
      <c r="CZ1241" s="11"/>
      <c r="DA1241" s="11"/>
      <c r="DB1241" s="11"/>
      <c r="DC1241" s="11"/>
      <c r="DD1241" s="11"/>
      <c r="DE1241" s="11"/>
      <c r="DF1241" s="11"/>
      <c r="DG1241" s="11"/>
      <c r="DH1241" s="11"/>
      <c r="DI1241" s="11"/>
      <c r="DJ1241" s="11"/>
      <c r="DK1241" s="11"/>
      <c r="DL1241" s="11"/>
      <c r="DM1241" s="11"/>
      <c r="DN1241" s="11"/>
      <c r="DO1241" s="11"/>
      <c r="DP1241" s="11"/>
      <c r="DQ1241" s="11"/>
      <c r="DR1241" s="11"/>
      <c r="DS1241" s="11"/>
      <c r="DT1241" s="11"/>
      <c r="DU1241" s="11"/>
      <c r="DV1241" s="11"/>
      <c r="DW1241" s="11"/>
      <c r="DX1241" s="11"/>
      <c r="DY1241" s="11"/>
      <c r="DZ1241" s="11"/>
      <c r="EA1241" s="11"/>
      <c r="EB1241" s="11"/>
      <c r="EC1241" s="11"/>
      <c r="ED1241" s="11"/>
      <c r="EE1241" s="11"/>
      <c r="EF1241" s="11"/>
      <c r="EG1241" s="11"/>
      <c r="EH1241" s="11"/>
      <c r="EI1241" s="11"/>
      <c r="EJ1241" s="11"/>
      <c r="EK1241" s="11"/>
      <c r="EL1241" s="11"/>
      <c r="EM1241" s="11"/>
      <c r="EN1241" s="11"/>
      <c r="EO1241" s="11"/>
      <c r="EP1241" s="11"/>
      <c r="EQ1241" s="11"/>
      <c r="ER1241" s="11"/>
      <c r="ES1241" s="11"/>
      <c r="ET1241" s="11"/>
      <c r="EU1241" s="11"/>
      <c r="EV1241" s="11"/>
      <c r="EW1241" s="11"/>
      <c r="EX1241" s="11"/>
      <c r="EY1241" s="11"/>
      <c r="EZ1241" s="11"/>
      <c r="FA1241" s="11"/>
      <c r="FB1241" s="11"/>
      <c r="FC1241" s="11"/>
      <c r="FD1241" s="11"/>
      <c r="FE1241" s="11"/>
      <c r="FF1241" s="11"/>
      <c r="FG1241" s="11"/>
      <c r="FH1241" s="11"/>
      <c r="FI1241" s="11"/>
      <c r="FJ1241" s="11"/>
      <c r="FK1241" s="11"/>
      <c r="FL1241" s="11"/>
      <c r="FM1241" s="11"/>
      <c r="FN1241" s="11"/>
      <c r="FO1241" s="11"/>
      <c r="FP1241" s="11"/>
      <c r="FQ1241" s="11"/>
      <c r="FR1241" s="11"/>
      <c r="FS1241" s="11"/>
      <c r="FT1241" s="11"/>
      <c r="FU1241" s="11"/>
      <c r="FV1241" s="11"/>
      <c r="FW1241" s="11"/>
      <c r="FX1241" s="11"/>
      <c r="FY1241" s="11"/>
      <c r="FZ1241" s="11"/>
      <c r="GA1241" s="11"/>
      <c r="GB1241" s="11"/>
      <c r="GC1241" s="11"/>
      <c r="GD1241" s="11"/>
      <c r="GE1241" s="11"/>
      <c r="GF1241" s="11"/>
      <c r="GG1241" s="11"/>
      <c r="GH1241" s="11"/>
      <c r="GI1241" s="11"/>
      <c r="GJ1241" s="11"/>
      <c r="GK1241" s="11"/>
      <c r="GL1241" s="11"/>
      <c r="GM1241" s="11"/>
      <c r="GN1241" s="11"/>
      <c r="GO1241" s="11"/>
      <c r="GP1241" s="11"/>
      <c r="GQ1241" s="11"/>
      <c r="GR1241" s="11"/>
      <c r="GS1241" s="11"/>
      <c r="GT1241" s="11"/>
      <c r="GU1241" s="11"/>
      <c r="GV1241" s="11"/>
      <c r="GW1241" s="11"/>
      <c r="GX1241" s="11"/>
      <c r="GY1241" s="11"/>
      <c r="GZ1241" s="11"/>
      <c r="HA1241" s="11"/>
      <c r="HB1241" s="11"/>
      <c r="HC1241" s="11"/>
      <c r="HD1241" s="11"/>
      <c r="HE1241" s="11"/>
      <c r="HF1241" s="11"/>
      <c r="HG1241" s="11"/>
      <c r="HH1241" s="11"/>
      <c r="HI1241" s="11"/>
      <c r="HJ1241" s="11"/>
      <c r="HK1241" s="11"/>
      <c r="HL1241" s="11"/>
      <c r="HM1241" s="11"/>
      <c r="HN1241" s="11"/>
      <c r="HO1241" s="11"/>
      <c r="HP1241" s="11"/>
      <c r="HQ1241" s="11"/>
      <c r="HR1241" s="11"/>
      <c r="HS1241" s="11"/>
      <c r="HT1241" s="11"/>
      <c r="HU1241" s="11"/>
      <c r="HV1241" s="11"/>
      <c r="HW1241" s="11"/>
      <c r="HX1241" s="11"/>
      <c r="HY1241" s="11"/>
      <c r="HZ1241" s="11"/>
      <c r="IA1241" s="11"/>
      <c r="IB1241" s="11"/>
      <c r="IC1241" s="11"/>
      <c r="ID1241" s="11"/>
      <c r="IE1241" s="11"/>
      <c r="IF1241" s="11"/>
      <c r="IG1241" s="11"/>
      <c r="IH1241" s="11"/>
      <c r="II1241" s="11"/>
      <c r="IJ1241" s="11"/>
      <c r="IK1241" s="11"/>
    </row>
    <row r="1242" spans="1:245" ht="15" customHeight="1" hidden="1">
      <c r="A1242" s="6">
        <v>1</v>
      </c>
      <c r="B1242" s="11" t="s">
        <v>18</v>
      </c>
      <c r="C1242" s="3"/>
      <c r="D1242" s="16" t="s">
        <v>19</v>
      </c>
      <c r="E1242" s="3"/>
      <c r="F1242" s="3">
        <v>43</v>
      </c>
      <c r="G1242" s="3">
        <v>14</v>
      </c>
      <c r="H1242" s="3">
        <v>1992</v>
      </c>
      <c r="I1242" s="39" t="s">
        <v>440</v>
      </c>
      <c r="J1242" s="4">
        <v>2007</v>
      </c>
      <c r="K1242" s="5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  <c r="DI1242" s="11"/>
      <c r="DJ1242" s="11"/>
      <c r="DK1242" s="11"/>
      <c r="DL1242" s="11"/>
      <c r="DM1242" s="11"/>
      <c r="DN1242" s="11"/>
      <c r="DO1242" s="11"/>
      <c r="DP1242" s="11"/>
      <c r="DQ1242" s="11"/>
      <c r="DR1242" s="11"/>
      <c r="DS1242" s="11"/>
      <c r="DT1242" s="11"/>
      <c r="DU1242" s="11"/>
      <c r="DV1242" s="11"/>
      <c r="DW1242" s="11"/>
      <c r="DX1242" s="11"/>
      <c r="DY1242" s="11"/>
      <c r="DZ1242" s="11"/>
      <c r="EA1242" s="11"/>
      <c r="EB1242" s="11"/>
      <c r="EC1242" s="11"/>
      <c r="ED1242" s="11"/>
      <c r="EE1242" s="11"/>
      <c r="EF1242" s="11"/>
      <c r="EG1242" s="11"/>
      <c r="EH1242" s="11"/>
      <c r="EI1242" s="11"/>
      <c r="EJ1242" s="11"/>
      <c r="EK1242" s="11"/>
      <c r="EL1242" s="11"/>
      <c r="EM1242" s="11"/>
      <c r="EN1242" s="11"/>
      <c r="EO1242" s="11"/>
      <c r="EP1242" s="11"/>
      <c r="EQ1242" s="11"/>
      <c r="ER1242" s="11"/>
      <c r="ES1242" s="11"/>
      <c r="ET1242" s="11"/>
      <c r="EU1242" s="11"/>
      <c r="EV1242" s="11"/>
      <c r="EW1242" s="11"/>
      <c r="EX1242" s="11"/>
      <c r="EY1242" s="11"/>
      <c r="EZ1242" s="11"/>
      <c r="FA1242" s="11"/>
      <c r="FB1242" s="11"/>
      <c r="FC1242" s="11"/>
      <c r="FD1242" s="11"/>
      <c r="FE1242" s="11"/>
      <c r="FF1242" s="11"/>
      <c r="FG1242" s="11"/>
      <c r="FH1242" s="11"/>
      <c r="FI1242" s="11"/>
      <c r="FJ1242" s="11"/>
      <c r="FK1242" s="11"/>
      <c r="FL1242" s="11"/>
      <c r="FM1242" s="11"/>
      <c r="FN1242" s="11"/>
      <c r="FO1242" s="11"/>
      <c r="FP1242" s="11"/>
      <c r="FQ1242" s="11"/>
      <c r="FR1242" s="11"/>
      <c r="FS1242" s="11"/>
      <c r="FT1242" s="11"/>
      <c r="FU1242" s="11"/>
      <c r="FV1242" s="11"/>
      <c r="FW1242" s="11"/>
      <c r="FX1242" s="11"/>
      <c r="FY1242" s="11"/>
      <c r="FZ1242" s="11"/>
      <c r="GA1242" s="11"/>
      <c r="GB1242" s="11"/>
      <c r="GC1242" s="11"/>
      <c r="GD1242" s="11"/>
      <c r="GE1242" s="11"/>
      <c r="GF1242" s="11"/>
      <c r="GG1242" s="11"/>
      <c r="GH1242" s="11"/>
      <c r="GI1242" s="11"/>
      <c r="GJ1242" s="11"/>
      <c r="GK1242" s="11"/>
      <c r="GL1242" s="11"/>
      <c r="GM1242" s="11"/>
      <c r="GN1242" s="11"/>
      <c r="GO1242" s="11"/>
      <c r="GP1242" s="11"/>
      <c r="GQ1242" s="11"/>
      <c r="GR1242" s="11"/>
      <c r="GS1242" s="11"/>
      <c r="GT1242" s="11"/>
      <c r="GU1242" s="11"/>
      <c r="GV1242" s="11"/>
      <c r="GW1242" s="11"/>
      <c r="GX1242" s="11"/>
      <c r="GY1242" s="11"/>
      <c r="GZ1242" s="11"/>
      <c r="HA1242" s="11"/>
      <c r="HB1242" s="11"/>
      <c r="HC1242" s="11"/>
      <c r="HD1242" s="11"/>
      <c r="HE1242" s="11"/>
      <c r="HF1242" s="11"/>
      <c r="HG1242" s="11"/>
      <c r="HH1242" s="11"/>
      <c r="HI1242" s="11"/>
      <c r="HJ1242" s="11"/>
      <c r="HK1242" s="11"/>
      <c r="HL1242" s="11"/>
      <c r="HM1242" s="11"/>
      <c r="HN1242" s="11"/>
      <c r="HO1242" s="11"/>
      <c r="HP1242" s="11"/>
      <c r="HQ1242" s="11"/>
      <c r="HR1242" s="11"/>
      <c r="HS1242" s="11"/>
      <c r="HT1242" s="11"/>
      <c r="HU1242" s="11"/>
      <c r="HV1242" s="11"/>
      <c r="HW1242" s="11"/>
      <c r="HX1242" s="11"/>
      <c r="HY1242" s="11"/>
      <c r="HZ1242" s="11"/>
      <c r="IA1242" s="11"/>
      <c r="IB1242" s="11"/>
      <c r="IC1242" s="11"/>
      <c r="ID1242" s="11"/>
      <c r="IE1242" s="11"/>
      <c r="IF1242" s="11"/>
      <c r="IG1242" s="11"/>
      <c r="IH1242" s="11"/>
      <c r="II1242" s="11"/>
      <c r="IJ1242" s="11"/>
      <c r="IK1242" s="11"/>
    </row>
    <row r="1243" spans="1:245" ht="15" customHeight="1" hidden="1">
      <c r="A1243" s="6"/>
      <c r="B1243" s="13" t="s">
        <v>17</v>
      </c>
      <c r="C1243" s="3">
        <v>300</v>
      </c>
      <c r="D1243" s="3"/>
      <c r="E1243" s="3"/>
      <c r="F1243" s="3"/>
      <c r="G1243" s="3"/>
      <c r="H1243" s="3"/>
      <c r="I1243" s="3"/>
      <c r="J1243" s="4"/>
      <c r="K1243" s="5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11"/>
      <c r="CF1243" s="11"/>
      <c r="CG1243" s="11"/>
      <c r="CH1243" s="11"/>
      <c r="CI1243" s="11"/>
      <c r="CJ1243" s="11"/>
      <c r="CK1243" s="11"/>
      <c r="CL1243" s="11"/>
      <c r="CM1243" s="11"/>
      <c r="CN1243" s="11"/>
      <c r="CO1243" s="11"/>
      <c r="CP1243" s="11"/>
      <c r="CQ1243" s="11"/>
      <c r="CR1243" s="11"/>
      <c r="CS1243" s="11"/>
      <c r="CT1243" s="11"/>
      <c r="CU1243" s="11"/>
      <c r="CV1243" s="11"/>
      <c r="CW1243" s="11"/>
      <c r="CX1243" s="11"/>
      <c r="CY1243" s="11"/>
      <c r="CZ1243" s="11"/>
      <c r="DA1243" s="11"/>
      <c r="DB1243" s="11"/>
      <c r="DC1243" s="11"/>
      <c r="DD1243" s="11"/>
      <c r="DE1243" s="11"/>
      <c r="DF1243" s="11"/>
      <c r="DG1243" s="11"/>
      <c r="DH1243" s="11"/>
      <c r="DI1243" s="11"/>
      <c r="DJ1243" s="11"/>
      <c r="DK1243" s="11"/>
      <c r="DL1243" s="11"/>
      <c r="DM1243" s="11"/>
      <c r="DN1243" s="11"/>
      <c r="DO1243" s="11"/>
      <c r="DP1243" s="11"/>
      <c r="DQ1243" s="11"/>
      <c r="DR1243" s="11"/>
      <c r="DS1243" s="11"/>
      <c r="DT1243" s="11"/>
      <c r="DU1243" s="11"/>
      <c r="DV1243" s="11"/>
      <c r="DW1243" s="11"/>
      <c r="DX1243" s="11"/>
      <c r="DY1243" s="11"/>
      <c r="DZ1243" s="11"/>
      <c r="EA1243" s="11"/>
      <c r="EB1243" s="11"/>
      <c r="EC1243" s="11"/>
      <c r="ED1243" s="11"/>
      <c r="EE1243" s="11"/>
      <c r="EF1243" s="11"/>
      <c r="EG1243" s="11"/>
      <c r="EH1243" s="11"/>
      <c r="EI1243" s="11"/>
      <c r="EJ1243" s="11"/>
      <c r="EK1243" s="11"/>
      <c r="EL1243" s="11"/>
      <c r="EM1243" s="11"/>
      <c r="EN1243" s="11"/>
      <c r="EO1243" s="11"/>
      <c r="EP1243" s="11"/>
      <c r="EQ1243" s="11"/>
      <c r="ER1243" s="11"/>
      <c r="ES1243" s="11"/>
      <c r="ET1243" s="11"/>
      <c r="EU1243" s="11"/>
      <c r="EV1243" s="11"/>
      <c r="EW1243" s="11"/>
      <c r="EX1243" s="11"/>
      <c r="EY1243" s="11"/>
      <c r="EZ1243" s="11"/>
      <c r="FA1243" s="11"/>
      <c r="FB1243" s="11"/>
      <c r="FC1243" s="11"/>
      <c r="FD1243" s="11"/>
      <c r="FE1243" s="11"/>
      <c r="FF1243" s="11"/>
      <c r="FG1243" s="11"/>
      <c r="FH1243" s="11"/>
      <c r="FI1243" s="11"/>
      <c r="FJ1243" s="11"/>
      <c r="FK1243" s="11"/>
      <c r="FL1243" s="11"/>
      <c r="FM1243" s="11"/>
      <c r="FN1243" s="11"/>
      <c r="FO1243" s="11"/>
      <c r="FP1243" s="11"/>
      <c r="FQ1243" s="11"/>
      <c r="FR1243" s="11"/>
      <c r="FS1243" s="11"/>
      <c r="FT1243" s="11"/>
      <c r="FU1243" s="11"/>
      <c r="FV1243" s="11"/>
      <c r="FW1243" s="11"/>
      <c r="FX1243" s="11"/>
      <c r="FY1243" s="11"/>
      <c r="FZ1243" s="11"/>
      <c r="GA1243" s="11"/>
      <c r="GB1243" s="11"/>
      <c r="GC1243" s="11"/>
      <c r="GD1243" s="11"/>
      <c r="GE1243" s="11"/>
      <c r="GF1243" s="11"/>
      <c r="GG1243" s="11"/>
      <c r="GH1243" s="11"/>
      <c r="GI1243" s="11"/>
      <c r="GJ1243" s="11"/>
      <c r="GK1243" s="11"/>
      <c r="GL1243" s="11"/>
      <c r="GM1243" s="11"/>
      <c r="GN1243" s="11"/>
      <c r="GO1243" s="11"/>
      <c r="GP1243" s="11"/>
      <c r="GQ1243" s="11"/>
      <c r="GR1243" s="11"/>
      <c r="GS1243" s="11"/>
      <c r="GT1243" s="11"/>
      <c r="GU1243" s="11"/>
      <c r="GV1243" s="11"/>
      <c r="GW1243" s="11"/>
      <c r="GX1243" s="11"/>
      <c r="GY1243" s="11"/>
      <c r="GZ1243" s="11"/>
      <c r="HA1243" s="11"/>
      <c r="HB1243" s="11"/>
      <c r="HC1243" s="11"/>
      <c r="HD1243" s="11"/>
      <c r="HE1243" s="11"/>
      <c r="HF1243" s="11"/>
      <c r="HG1243" s="11"/>
      <c r="HH1243" s="11"/>
      <c r="HI1243" s="11"/>
      <c r="HJ1243" s="11"/>
      <c r="HK1243" s="11"/>
      <c r="HL1243" s="11"/>
      <c r="HM1243" s="11"/>
      <c r="HN1243" s="11"/>
      <c r="HO1243" s="11"/>
      <c r="HP1243" s="11"/>
      <c r="HQ1243" s="11"/>
      <c r="HR1243" s="11"/>
      <c r="HS1243" s="11"/>
      <c r="HT1243" s="11"/>
      <c r="HU1243" s="11"/>
      <c r="HV1243" s="11"/>
      <c r="HW1243" s="11"/>
      <c r="HX1243" s="11"/>
      <c r="HY1243" s="11"/>
      <c r="HZ1243" s="11"/>
      <c r="IA1243" s="11"/>
      <c r="IB1243" s="11"/>
      <c r="IC1243" s="11"/>
      <c r="ID1243" s="11"/>
      <c r="IE1243" s="11"/>
      <c r="IF1243" s="11"/>
      <c r="IG1243" s="11"/>
      <c r="IH1243" s="11"/>
      <c r="II1243" s="11"/>
      <c r="IJ1243" s="11"/>
      <c r="IK1243" s="11"/>
    </row>
    <row r="1244" spans="1:245" ht="15" customHeight="1" hidden="1">
      <c r="A1244" s="6"/>
      <c r="B1244" s="13" t="s">
        <v>20</v>
      </c>
      <c r="C1244" s="3"/>
      <c r="D1244" s="3"/>
      <c r="E1244" s="3"/>
      <c r="F1244" s="3"/>
      <c r="G1244" s="3"/>
      <c r="H1244" s="3"/>
      <c r="I1244" s="3"/>
      <c r="J1244" s="4"/>
      <c r="K1244" s="5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11"/>
      <c r="CF1244" s="11"/>
      <c r="CG1244" s="11"/>
      <c r="CH1244" s="11"/>
      <c r="CI1244" s="11"/>
      <c r="CJ1244" s="11"/>
      <c r="CK1244" s="11"/>
      <c r="CL1244" s="11"/>
      <c r="CM1244" s="11"/>
      <c r="CN1244" s="11"/>
      <c r="CO1244" s="11"/>
      <c r="CP1244" s="11"/>
      <c r="CQ1244" s="11"/>
      <c r="CR1244" s="11"/>
      <c r="CS1244" s="11"/>
      <c r="CT1244" s="11"/>
      <c r="CU1244" s="11"/>
      <c r="CV1244" s="11"/>
      <c r="CW1244" s="11"/>
      <c r="CX1244" s="11"/>
      <c r="CY1244" s="11"/>
      <c r="CZ1244" s="11"/>
      <c r="DA1244" s="11"/>
      <c r="DB1244" s="11"/>
      <c r="DC1244" s="11"/>
      <c r="DD1244" s="11"/>
      <c r="DE1244" s="11"/>
      <c r="DF1244" s="11"/>
      <c r="DG1244" s="11"/>
      <c r="DH1244" s="11"/>
      <c r="DI1244" s="11"/>
      <c r="DJ1244" s="11"/>
      <c r="DK1244" s="11"/>
      <c r="DL1244" s="11"/>
      <c r="DM1244" s="11"/>
      <c r="DN1244" s="11"/>
      <c r="DO1244" s="11"/>
      <c r="DP1244" s="11"/>
      <c r="DQ1244" s="11"/>
      <c r="DR1244" s="11"/>
      <c r="DS1244" s="11"/>
      <c r="DT1244" s="11"/>
      <c r="DU1244" s="11"/>
      <c r="DV1244" s="11"/>
      <c r="DW1244" s="11"/>
      <c r="DX1244" s="11"/>
      <c r="DY1244" s="11"/>
      <c r="DZ1244" s="11"/>
      <c r="EA1244" s="11"/>
      <c r="EB1244" s="11"/>
      <c r="EC1244" s="11"/>
      <c r="ED1244" s="11"/>
      <c r="EE1244" s="11"/>
      <c r="EF1244" s="11"/>
      <c r="EG1244" s="11"/>
      <c r="EH1244" s="11"/>
      <c r="EI1244" s="11"/>
      <c r="EJ1244" s="11"/>
      <c r="EK1244" s="11"/>
      <c r="EL1244" s="11"/>
      <c r="EM1244" s="11"/>
      <c r="EN1244" s="11"/>
      <c r="EO1244" s="11"/>
      <c r="EP1244" s="11"/>
      <c r="EQ1244" s="11"/>
      <c r="ER1244" s="11"/>
      <c r="ES1244" s="11"/>
      <c r="ET1244" s="11"/>
      <c r="EU1244" s="11"/>
      <c r="EV1244" s="11"/>
      <c r="EW1244" s="11"/>
      <c r="EX1244" s="11"/>
      <c r="EY1244" s="11"/>
      <c r="EZ1244" s="11"/>
      <c r="FA1244" s="11"/>
      <c r="FB1244" s="11"/>
      <c r="FC1244" s="11"/>
      <c r="FD1244" s="11"/>
      <c r="FE1244" s="11"/>
      <c r="FF1244" s="11"/>
      <c r="FG1244" s="11"/>
      <c r="FH1244" s="11"/>
      <c r="FI1244" s="11"/>
      <c r="FJ1244" s="11"/>
      <c r="FK1244" s="11"/>
      <c r="FL1244" s="11"/>
      <c r="FM1244" s="11"/>
      <c r="FN1244" s="11"/>
      <c r="FO1244" s="11"/>
      <c r="FP1244" s="11"/>
      <c r="FQ1244" s="11"/>
      <c r="FR1244" s="11"/>
      <c r="FS1244" s="11"/>
      <c r="FT1244" s="11"/>
      <c r="FU1244" s="11"/>
      <c r="FV1244" s="11"/>
      <c r="FW1244" s="11"/>
      <c r="FX1244" s="11"/>
      <c r="FY1244" s="11"/>
      <c r="FZ1244" s="11"/>
      <c r="GA1244" s="11"/>
      <c r="GB1244" s="11"/>
      <c r="GC1244" s="11"/>
      <c r="GD1244" s="11"/>
      <c r="GE1244" s="11"/>
      <c r="GF1244" s="11"/>
      <c r="GG1244" s="11"/>
      <c r="GH1244" s="11"/>
      <c r="GI1244" s="11"/>
      <c r="GJ1244" s="11"/>
      <c r="GK1244" s="11"/>
      <c r="GL1244" s="11"/>
      <c r="GM1244" s="11"/>
      <c r="GN1244" s="11"/>
      <c r="GO1244" s="11"/>
      <c r="GP1244" s="11"/>
      <c r="GQ1244" s="11"/>
      <c r="GR1244" s="11"/>
      <c r="GS1244" s="11"/>
      <c r="GT1244" s="11"/>
      <c r="GU1244" s="11"/>
      <c r="GV1244" s="11"/>
      <c r="GW1244" s="11"/>
      <c r="GX1244" s="11"/>
      <c r="GY1244" s="11"/>
      <c r="GZ1244" s="11"/>
      <c r="HA1244" s="11"/>
      <c r="HB1244" s="11"/>
      <c r="HC1244" s="11"/>
      <c r="HD1244" s="11"/>
      <c r="HE1244" s="11"/>
      <c r="HF1244" s="11"/>
      <c r="HG1244" s="11"/>
      <c r="HH1244" s="11"/>
      <c r="HI1244" s="11"/>
      <c r="HJ1244" s="11"/>
      <c r="HK1244" s="11"/>
      <c r="HL1244" s="11"/>
      <c r="HM1244" s="11"/>
      <c r="HN1244" s="11"/>
      <c r="HO1244" s="11"/>
      <c r="HP1244" s="11"/>
      <c r="HQ1244" s="11"/>
      <c r="HR1244" s="11"/>
      <c r="HS1244" s="11"/>
      <c r="HT1244" s="11"/>
      <c r="HU1244" s="11"/>
      <c r="HV1244" s="11"/>
      <c r="HW1244" s="11"/>
      <c r="HX1244" s="11"/>
      <c r="HY1244" s="11"/>
      <c r="HZ1244" s="11"/>
      <c r="IA1244" s="11"/>
      <c r="IB1244" s="11"/>
      <c r="IC1244" s="11"/>
      <c r="ID1244" s="11"/>
      <c r="IE1244" s="11"/>
      <c r="IF1244" s="11"/>
      <c r="IG1244" s="11"/>
      <c r="IH1244" s="11"/>
      <c r="II1244" s="11"/>
      <c r="IJ1244" s="11"/>
      <c r="IK1244" s="11"/>
    </row>
    <row r="1245" spans="1:12" s="11" customFormat="1" ht="15.75" hidden="1">
      <c r="A1245" s="223" t="s">
        <v>21</v>
      </c>
      <c r="B1245" s="223"/>
      <c r="C1245" s="223"/>
      <c r="D1245" s="223"/>
      <c r="E1245" s="223"/>
      <c r="F1245" s="3"/>
      <c r="G1245" s="3"/>
      <c r="H1245" s="3"/>
      <c r="I1245" s="3"/>
      <c r="J1245" s="4"/>
      <c r="K1245" s="5"/>
      <c r="L1245" s="35"/>
    </row>
    <row r="1246" spans="1:12" s="11" customFormat="1" ht="15" customHeight="1" hidden="1">
      <c r="A1246" s="6">
        <v>1</v>
      </c>
      <c r="B1246" s="13" t="s">
        <v>22</v>
      </c>
      <c r="C1246" s="3"/>
      <c r="D1246" s="3">
        <v>7678</v>
      </c>
      <c r="E1246" s="3"/>
      <c r="F1246" s="3">
        <v>23</v>
      </c>
      <c r="G1246" s="3">
        <v>7</v>
      </c>
      <c r="H1246" s="3">
        <v>1968</v>
      </c>
      <c r="I1246" s="16" t="s">
        <v>557</v>
      </c>
      <c r="J1246" s="4">
        <v>2016</v>
      </c>
      <c r="K1246" s="5"/>
      <c r="L1246" s="35"/>
    </row>
    <row r="1247" spans="1:12" s="11" customFormat="1" ht="15" customHeight="1" hidden="1">
      <c r="A1247" s="6">
        <v>2</v>
      </c>
      <c r="B1247" s="13" t="s">
        <v>31</v>
      </c>
      <c r="C1247" s="3"/>
      <c r="D1247" s="3">
        <v>10113</v>
      </c>
      <c r="E1247" s="3"/>
      <c r="F1247" s="3">
        <v>23</v>
      </c>
      <c r="G1247" s="3">
        <v>7</v>
      </c>
      <c r="H1247" s="3">
        <v>1970</v>
      </c>
      <c r="I1247" s="16" t="s">
        <v>557</v>
      </c>
      <c r="J1247" s="4">
        <v>2018</v>
      </c>
      <c r="K1247" s="5"/>
      <c r="L1247" s="35"/>
    </row>
    <row r="1248" spans="1:12" s="11" customFormat="1" ht="15" customHeight="1" hidden="1">
      <c r="A1248" s="6">
        <v>3</v>
      </c>
      <c r="B1248" s="13" t="s">
        <v>32</v>
      </c>
      <c r="C1248" s="3"/>
      <c r="D1248" s="3">
        <v>9356</v>
      </c>
      <c r="E1248" s="3"/>
      <c r="F1248" s="3">
        <v>23</v>
      </c>
      <c r="G1248" s="3">
        <v>7</v>
      </c>
      <c r="H1248" s="3">
        <v>1970</v>
      </c>
      <c r="I1248" s="16" t="s">
        <v>557</v>
      </c>
      <c r="J1248" s="4">
        <v>2018</v>
      </c>
      <c r="K1248" s="5"/>
      <c r="L1248" s="35"/>
    </row>
    <row r="1249" spans="1:12" s="11" customFormat="1" ht="15" customHeight="1" hidden="1">
      <c r="A1249" s="6">
        <v>4</v>
      </c>
      <c r="B1249" s="13" t="s">
        <v>33</v>
      </c>
      <c r="C1249" s="3"/>
      <c r="D1249" s="3">
        <v>9369</v>
      </c>
      <c r="E1249" s="3"/>
      <c r="F1249" s="3">
        <v>23</v>
      </c>
      <c r="G1249" s="3">
        <v>7</v>
      </c>
      <c r="H1249" s="3">
        <v>1970</v>
      </c>
      <c r="I1249" s="16" t="s">
        <v>557</v>
      </c>
      <c r="J1249" s="4">
        <v>2018</v>
      </c>
      <c r="K1249" s="5"/>
      <c r="L1249" s="35"/>
    </row>
    <row r="1250" spans="1:12" s="11" customFormat="1" ht="15" customHeight="1" hidden="1">
      <c r="A1250" s="6">
        <v>5</v>
      </c>
      <c r="B1250" s="13" t="s">
        <v>34</v>
      </c>
      <c r="C1250" s="3"/>
      <c r="D1250" s="3">
        <v>9369</v>
      </c>
      <c r="E1250" s="3"/>
      <c r="F1250" s="3">
        <v>23</v>
      </c>
      <c r="G1250" s="3">
        <v>7</v>
      </c>
      <c r="H1250" s="3">
        <v>1970</v>
      </c>
      <c r="I1250" s="16" t="s">
        <v>557</v>
      </c>
      <c r="J1250" s="4">
        <v>2018</v>
      </c>
      <c r="K1250" s="5"/>
      <c r="L1250" s="35"/>
    </row>
    <row r="1251" spans="1:245" ht="15" customHeight="1" hidden="1">
      <c r="A1251" s="6">
        <v>6</v>
      </c>
      <c r="B1251" s="13" t="s">
        <v>59</v>
      </c>
      <c r="C1251" s="3"/>
      <c r="D1251" s="3">
        <v>9355</v>
      </c>
      <c r="E1251" s="3"/>
      <c r="F1251" s="3">
        <v>23</v>
      </c>
      <c r="G1251" s="3">
        <v>7</v>
      </c>
      <c r="H1251" s="3">
        <v>1970</v>
      </c>
      <c r="I1251" s="16" t="s">
        <v>557</v>
      </c>
      <c r="J1251" s="4">
        <v>2018</v>
      </c>
      <c r="K1251" s="5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11"/>
      <c r="CF1251" s="11"/>
      <c r="CG1251" s="11"/>
      <c r="CH1251" s="11"/>
      <c r="CI1251" s="11"/>
      <c r="CJ1251" s="11"/>
      <c r="CK1251" s="11"/>
      <c r="CL1251" s="11"/>
      <c r="CM1251" s="11"/>
      <c r="CN1251" s="11"/>
      <c r="CO1251" s="11"/>
      <c r="CP1251" s="11"/>
      <c r="CQ1251" s="11"/>
      <c r="CR1251" s="11"/>
      <c r="CS1251" s="11"/>
      <c r="CT1251" s="11"/>
      <c r="CU1251" s="11"/>
      <c r="CV1251" s="11"/>
      <c r="CW1251" s="11"/>
      <c r="CX1251" s="11"/>
      <c r="CY1251" s="11"/>
      <c r="CZ1251" s="11"/>
      <c r="DA1251" s="11"/>
      <c r="DB1251" s="11"/>
      <c r="DC1251" s="11"/>
      <c r="DD1251" s="11"/>
      <c r="DE1251" s="11"/>
      <c r="DF1251" s="11"/>
      <c r="DG1251" s="11"/>
      <c r="DH1251" s="11"/>
      <c r="DI1251" s="11"/>
      <c r="DJ1251" s="11"/>
      <c r="DK1251" s="11"/>
      <c r="DL1251" s="11"/>
      <c r="DM1251" s="11"/>
      <c r="DN1251" s="11"/>
      <c r="DO1251" s="11"/>
      <c r="DP1251" s="11"/>
      <c r="DQ1251" s="11"/>
      <c r="DR1251" s="11"/>
      <c r="DS1251" s="11"/>
      <c r="DT1251" s="11"/>
      <c r="DU1251" s="11"/>
      <c r="DV1251" s="11"/>
      <c r="DW1251" s="11"/>
      <c r="DX1251" s="11"/>
      <c r="DY1251" s="11"/>
      <c r="DZ1251" s="11"/>
      <c r="EA1251" s="11"/>
      <c r="EB1251" s="11"/>
      <c r="EC1251" s="11"/>
      <c r="ED1251" s="11"/>
      <c r="EE1251" s="11"/>
      <c r="EF1251" s="11"/>
      <c r="EG1251" s="11"/>
      <c r="EH1251" s="11"/>
      <c r="EI1251" s="11"/>
      <c r="EJ1251" s="11"/>
      <c r="EK1251" s="11"/>
      <c r="EL1251" s="11"/>
      <c r="EM1251" s="11"/>
      <c r="EN1251" s="11"/>
      <c r="EO1251" s="11"/>
      <c r="EP1251" s="11"/>
      <c r="EQ1251" s="11"/>
      <c r="ER1251" s="11"/>
      <c r="ES1251" s="11"/>
      <c r="ET1251" s="11"/>
      <c r="EU1251" s="11"/>
      <c r="EV1251" s="11"/>
      <c r="EW1251" s="11"/>
      <c r="EX1251" s="11"/>
      <c r="EY1251" s="11"/>
      <c r="EZ1251" s="11"/>
      <c r="FA1251" s="11"/>
      <c r="FB1251" s="11"/>
      <c r="FC1251" s="11"/>
      <c r="FD1251" s="11"/>
      <c r="FE1251" s="11"/>
      <c r="FF1251" s="11"/>
      <c r="FG1251" s="11"/>
      <c r="FH1251" s="11"/>
      <c r="FI1251" s="11"/>
      <c r="FJ1251" s="11"/>
      <c r="FK1251" s="11"/>
      <c r="FL1251" s="11"/>
      <c r="FM1251" s="11"/>
      <c r="FN1251" s="11"/>
      <c r="FO1251" s="11"/>
      <c r="FP1251" s="11"/>
      <c r="FQ1251" s="11"/>
      <c r="FR1251" s="11"/>
      <c r="FS1251" s="11"/>
      <c r="FT1251" s="11"/>
      <c r="FU1251" s="11"/>
      <c r="FV1251" s="11"/>
      <c r="FW1251" s="11"/>
      <c r="FX1251" s="11"/>
      <c r="FY1251" s="11"/>
      <c r="FZ1251" s="11"/>
      <c r="GA1251" s="11"/>
      <c r="GB1251" s="11"/>
      <c r="GC1251" s="11"/>
      <c r="GD1251" s="11"/>
      <c r="GE1251" s="11"/>
      <c r="GF1251" s="11"/>
      <c r="GG1251" s="11"/>
      <c r="GH1251" s="11"/>
      <c r="GI1251" s="11"/>
      <c r="GJ1251" s="11"/>
      <c r="GK1251" s="11"/>
      <c r="GL1251" s="11"/>
      <c r="GM1251" s="11"/>
      <c r="GN1251" s="11"/>
      <c r="GO1251" s="11"/>
      <c r="GP1251" s="11"/>
      <c r="GQ1251" s="11"/>
      <c r="GR1251" s="11"/>
      <c r="GS1251" s="11"/>
      <c r="GT1251" s="11"/>
      <c r="GU1251" s="11"/>
      <c r="GV1251" s="11"/>
      <c r="GW1251" s="11"/>
      <c r="GX1251" s="11"/>
      <c r="GY1251" s="11"/>
      <c r="GZ1251" s="11"/>
      <c r="HA1251" s="11"/>
      <c r="HB1251" s="11"/>
      <c r="HC1251" s="11"/>
      <c r="HD1251" s="11"/>
      <c r="HE1251" s="11"/>
      <c r="HF1251" s="11"/>
      <c r="HG1251" s="11"/>
      <c r="HH1251" s="11"/>
      <c r="HI1251" s="11"/>
      <c r="HJ1251" s="11"/>
      <c r="HK1251" s="11"/>
      <c r="HL1251" s="11"/>
      <c r="HM1251" s="11"/>
      <c r="HN1251" s="11"/>
      <c r="HO1251" s="11"/>
      <c r="HP1251" s="11"/>
      <c r="HQ1251" s="11"/>
      <c r="HR1251" s="11"/>
      <c r="HS1251" s="11"/>
      <c r="HT1251" s="11"/>
      <c r="HU1251" s="11"/>
      <c r="HV1251" s="11"/>
      <c r="HW1251" s="11"/>
      <c r="HX1251" s="11"/>
      <c r="HY1251" s="11"/>
      <c r="HZ1251" s="11"/>
      <c r="IA1251" s="11"/>
      <c r="IB1251" s="11"/>
      <c r="IC1251" s="11"/>
      <c r="ID1251" s="11"/>
      <c r="IE1251" s="11"/>
      <c r="IF1251" s="11"/>
      <c r="IG1251" s="11"/>
      <c r="IH1251" s="11"/>
      <c r="II1251" s="11"/>
      <c r="IJ1251" s="11"/>
      <c r="IK1251" s="11"/>
    </row>
    <row r="1252" spans="1:12" s="11" customFormat="1" ht="15" customHeight="1" hidden="1">
      <c r="A1252" s="6">
        <v>7</v>
      </c>
      <c r="B1252" s="13" t="s">
        <v>35</v>
      </c>
      <c r="C1252" s="3"/>
      <c r="D1252" s="3">
        <v>18192</v>
      </c>
      <c r="E1252" s="3"/>
      <c r="F1252" s="3">
        <v>23</v>
      </c>
      <c r="G1252" s="3">
        <v>7</v>
      </c>
      <c r="H1252" s="3">
        <v>1971</v>
      </c>
      <c r="I1252" s="16" t="s">
        <v>557</v>
      </c>
      <c r="J1252" s="4">
        <v>2019</v>
      </c>
      <c r="K1252" s="5"/>
      <c r="L1252" s="35"/>
    </row>
    <row r="1253" spans="1:12" s="11" customFormat="1" ht="15" customHeight="1" hidden="1">
      <c r="A1253" s="6">
        <v>8</v>
      </c>
      <c r="B1253" s="13" t="s">
        <v>36</v>
      </c>
      <c r="C1253" s="3"/>
      <c r="D1253" s="3">
        <v>18192</v>
      </c>
      <c r="E1253" s="3"/>
      <c r="F1253" s="3">
        <v>23</v>
      </c>
      <c r="G1253" s="3">
        <v>7</v>
      </c>
      <c r="H1253" s="3">
        <v>1971</v>
      </c>
      <c r="I1253" s="16" t="s">
        <v>557</v>
      </c>
      <c r="J1253" s="4">
        <v>2019</v>
      </c>
      <c r="K1253" s="5"/>
      <c r="L1253" s="35"/>
    </row>
    <row r="1254" spans="1:12" s="11" customFormat="1" ht="15" customHeight="1" hidden="1">
      <c r="A1254" s="6">
        <v>9</v>
      </c>
      <c r="B1254" s="13" t="s">
        <v>39</v>
      </c>
      <c r="C1254" s="3"/>
      <c r="D1254" s="3">
        <v>39258</v>
      </c>
      <c r="E1254" s="3"/>
      <c r="F1254" s="3">
        <v>23</v>
      </c>
      <c r="G1254" s="3">
        <v>7</v>
      </c>
      <c r="H1254" s="3">
        <v>1977</v>
      </c>
      <c r="I1254" s="16" t="s">
        <v>557</v>
      </c>
      <c r="J1254" s="4">
        <v>2017</v>
      </c>
      <c r="K1254" s="5"/>
      <c r="L1254" s="35"/>
    </row>
    <row r="1255" spans="1:12" s="11" customFormat="1" ht="15" customHeight="1" hidden="1">
      <c r="A1255" s="6">
        <v>10</v>
      </c>
      <c r="B1255" s="13" t="s">
        <v>58</v>
      </c>
      <c r="C1255" s="3"/>
      <c r="D1255" s="3">
        <v>36405</v>
      </c>
      <c r="E1255" s="3"/>
      <c r="F1255" s="3">
        <v>23</v>
      </c>
      <c r="G1255" s="3">
        <v>7</v>
      </c>
      <c r="H1255" s="3">
        <v>1967</v>
      </c>
      <c r="I1255" s="16" t="s">
        <v>557</v>
      </c>
      <c r="J1255" s="4">
        <v>2019</v>
      </c>
      <c r="K1255" s="5"/>
      <c r="L1255" s="35"/>
    </row>
    <row r="1256" spans="1:12" s="11" customFormat="1" ht="15" customHeight="1" hidden="1">
      <c r="A1256" s="6">
        <v>11</v>
      </c>
      <c r="B1256" s="13" t="s">
        <v>58</v>
      </c>
      <c r="C1256" s="15"/>
      <c r="D1256" s="3">
        <v>36405</v>
      </c>
      <c r="E1256" s="3"/>
      <c r="F1256" s="3">
        <v>23</v>
      </c>
      <c r="G1256" s="3">
        <v>7</v>
      </c>
      <c r="H1256" s="3">
        <v>1967</v>
      </c>
      <c r="I1256" s="16" t="s">
        <v>557</v>
      </c>
      <c r="J1256" s="4">
        <v>2019</v>
      </c>
      <c r="K1256" s="5"/>
      <c r="L1256" s="35"/>
    </row>
    <row r="1257" spans="1:245" ht="15" customHeight="1" hidden="1">
      <c r="A1257" s="6">
        <v>12</v>
      </c>
      <c r="B1257" s="13" t="s">
        <v>56</v>
      </c>
      <c r="C1257" s="3"/>
      <c r="D1257" s="3">
        <v>38916</v>
      </c>
      <c r="E1257" s="3"/>
      <c r="F1257" s="3">
        <v>23</v>
      </c>
      <c r="G1257" s="3">
        <v>7</v>
      </c>
      <c r="H1257" s="3">
        <v>1976</v>
      </c>
      <c r="I1257" s="16" t="s">
        <v>557</v>
      </c>
      <c r="J1257" s="4">
        <v>2016</v>
      </c>
      <c r="K1257" s="5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  <c r="BQ1257" s="1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11"/>
      <c r="CF1257" s="11"/>
      <c r="CG1257" s="11"/>
      <c r="CH1257" s="11"/>
      <c r="CI1257" s="11"/>
      <c r="CJ1257" s="11"/>
      <c r="CK1257" s="11"/>
      <c r="CL1257" s="11"/>
      <c r="CM1257" s="11"/>
      <c r="CN1257" s="11"/>
      <c r="CO1257" s="11"/>
      <c r="CP1257" s="11"/>
      <c r="CQ1257" s="11"/>
      <c r="CR1257" s="11"/>
      <c r="CS1257" s="11"/>
      <c r="CT1257" s="11"/>
      <c r="CU1257" s="11"/>
      <c r="CV1257" s="11"/>
      <c r="CW1257" s="11"/>
      <c r="CX1257" s="11"/>
      <c r="CY1257" s="11"/>
      <c r="CZ1257" s="11"/>
      <c r="DA1257" s="11"/>
      <c r="DB1257" s="11"/>
      <c r="DC1257" s="11"/>
      <c r="DD1257" s="11"/>
      <c r="DE1257" s="11"/>
      <c r="DF1257" s="11"/>
      <c r="DG1257" s="11"/>
      <c r="DH1257" s="11"/>
      <c r="DI1257" s="11"/>
      <c r="DJ1257" s="11"/>
      <c r="DK1257" s="11"/>
      <c r="DL1257" s="11"/>
      <c r="DM1257" s="11"/>
      <c r="DN1257" s="11"/>
      <c r="DO1257" s="11"/>
      <c r="DP1257" s="11"/>
      <c r="DQ1257" s="11"/>
      <c r="DR1257" s="11"/>
      <c r="DS1257" s="11"/>
      <c r="DT1257" s="11"/>
      <c r="DU1257" s="11"/>
      <c r="DV1257" s="11"/>
      <c r="DW1257" s="11"/>
      <c r="DX1257" s="11"/>
      <c r="DY1257" s="11"/>
      <c r="DZ1257" s="11"/>
      <c r="EA1257" s="11"/>
      <c r="EB1257" s="11"/>
      <c r="EC1257" s="11"/>
      <c r="ED1257" s="11"/>
      <c r="EE1257" s="11"/>
      <c r="EF1257" s="11"/>
      <c r="EG1257" s="11"/>
      <c r="EH1257" s="11"/>
      <c r="EI1257" s="11"/>
      <c r="EJ1257" s="11"/>
      <c r="EK1257" s="11"/>
      <c r="EL1257" s="11"/>
      <c r="EM1257" s="11"/>
      <c r="EN1257" s="11"/>
      <c r="EO1257" s="11"/>
      <c r="EP1257" s="11"/>
      <c r="EQ1257" s="11"/>
      <c r="ER1257" s="11"/>
      <c r="ES1257" s="11"/>
      <c r="ET1257" s="11"/>
      <c r="EU1257" s="11"/>
      <c r="EV1257" s="11"/>
      <c r="EW1257" s="11"/>
      <c r="EX1257" s="11"/>
      <c r="EY1257" s="11"/>
      <c r="EZ1257" s="11"/>
      <c r="FA1257" s="11"/>
      <c r="FB1257" s="11"/>
      <c r="FC1257" s="11"/>
      <c r="FD1257" s="11"/>
      <c r="FE1257" s="11"/>
      <c r="FF1257" s="11"/>
      <c r="FG1257" s="11"/>
      <c r="FH1257" s="11"/>
      <c r="FI1257" s="11"/>
      <c r="FJ1257" s="11"/>
      <c r="FK1257" s="11"/>
      <c r="FL1257" s="11"/>
      <c r="FM1257" s="11"/>
      <c r="FN1257" s="11"/>
      <c r="FO1257" s="11"/>
      <c r="FP1257" s="11"/>
      <c r="FQ1257" s="11"/>
      <c r="FR1257" s="11"/>
      <c r="FS1257" s="11"/>
      <c r="FT1257" s="11"/>
      <c r="FU1257" s="11"/>
      <c r="FV1257" s="11"/>
      <c r="FW1257" s="11"/>
      <c r="FX1257" s="11"/>
      <c r="FY1257" s="11"/>
      <c r="FZ1257" s="11"/>
      <c r="GA1257" s="11"/>
      <c r="GB1257" s="11"/>
      <c r="GC1257" s="11"/>
      <c r="GD1257" s="11"/>
      <c r="GE1257" s="11"/>
      <c r="GF1257" s="11"/>
      <c r="GG1257" s="11"/>
      <c r="GH1257" s="11"/>
      <c r="GI1257" s="11"/>
      <c r="GJ1257" s="11"/>
      <c r="GK1257" s="11"/>
      <c r="GL1257" s="11"/>
      <c r="GM1257" s="11"/>
      <c r="GN1257" s="11"/>
      <c r="GO1257" s="11"/>
      <c r="GP1257" s="11"/>
      <c r="GQ1257" s="11"/>
      <c r="GR1257" s="11"/>
      <c r="GS1257" s="11"/>
      <c r="GT1257" s="11"/>
      <c r="GU1257" s="11"/>
      <c r="GV1257" s="11"/>
      <c r="GW1257" s="11"/>
      <c r="GX1257" s="11"/>
      <c r="GY1257" s="11"/>
      <c r="GZ1257" s="11"/>
      <c r="HA1257" s="11"/>
      <c r="HB1257" s="11"/>
      <c r="HC1257" s="11"/>
      <c r="HD1257" s="11"/>
      <c r="HE1257" s="11"/>
      <c r="HF1257" s="11"/>
      <c r="HG1257" s="11"/>
      <c r="HH1257" s="11"/>
      <c r="HI1257" s="11"/>
      <c r="HJ1257" s="11"/>
      <c r="HK1257" s="11"/>
      <c r="HL1257" s="11"/>
      <c r="HM1257" s="11"/>
      <c r="HN1257" s="11"/>
      <c r="HO1257" s="11"/>
      <c r="HP1257" s="11"/>
      <c r="HQ1257" s="11"/>
      <c r="HR1257" s="11"/>
      <c r="HS1257" s="11"/>
      <c r="HT1257" s="11"/>
      <c r="HU1257" s="11"/>
      <c r="HV1257" s="11"/>
      <c r="HW1257" s="11"/>
      <c r="HX1257" s="11"/>
      <c r="HY1257" s="11"/>
      <c r="HZ1257" s="11"/>
      <c r="IA1257" s="11"/>
      <c r="IB1257" s="11"/>
      <c r="IC1257" s="11"/>
      <c r="ID1257" s="11"/>
      <c r="IE1257" s="11"/>
      <c r="IF1257" s="11"/>
      <c r="IG1257" s="11"/>
      <c r="IH1257" s="11"/>
      <c r="II1257" s="11"/>
      <c r="IJ1257" s="11"/>
      <c r="IK1257" s="11"/>
    </row>
    <row r="1258" spans="1:245" ht="16.5">
      <c r="A1258" s="201" t="s">
        <v>1411</v>
      </c>
      <c r="B1258" s="202"/>
      <c r="C1258" s="202"/>
      <c r="D1258" s="202"/>
      <c r="E1258" s="203"/>
      <c r="F1258" s="3"/>
      <c r="G1258" s="3"/>
      <c r="H1258" s="3"/>
      <c r="I1258" s="3"/>
      <c r="J1258" s="4"/>
      <c r="K1258" s="5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  <c r="DI1258" s="11"/>
      <c r="DJ1258" s="11"/>
      <c r="DK1258" s="11"/>
      <c r="DL1258" s="11"/>
      <c r="DM1258" s="11"/>
      <c r="DN1258" s="11"/>
      <c r="DO1258" s="11"/>
      <c r="DP1258" s="11"/>
      <c r="DQ1258" s="11"/>
      <c r="DR1258" s="11"/>
      <c r="DS1258" s="11"/>
      <c r="DT1258" s="11"/>
      <c r="DU1258" s="11"/>
      <c r="DV1258" s="11"/>
      <c r="DW1258" s="11"/>
      <c r="DX1258" s="11"/>
      <c r="DY1258" s="11"/>
      <c r="DZ1258" s="11"/>
      <c r="EA1258" s="11"/>
      <c r="EB1258" s="11"/>
      <c r="EC1258" s="11"/>
      <c r="ED1258" s="11"/>
      <c r="EE1258" s="11"/>
      <c r="EF1258" s="11"/>
      <c r="EG1258" s="11"/>
      <c r="EH1258" s="11"/>
      <c r="EI1258" s="11"/>
      <c r="EJ1258" s="11"/>
      <c r="EK1258" s="11"/>
      <c r="EL1258" s="11"/>
      <c r="EM1258" s="11"/>
      <c r="EN1258" s="11"/>
      <c r="EO1258" s="11"/>
      <c r="EP1258" s="11"/>
      <c r="EQ1258" s="11"/>
      <c r="ER1258" s="11"/>
      <c r="ES1258" s="11"/>
      <c r="ET1258" s="11"/>
      <c r="EU1258" s="11"/>
      <c r="EV1258" s="11"/>
      <c r="EW1258" s="11"/>
      <c r="EX1258" s="11"/>
      <c r="EY1258" s="11"/>
      <c r="EZ1258" s="11"/>
      <c r="FA1258" s="11"/>
      <c r="FB1258" s="11"/>
      <c r="FC1258" s="11"/>
      <c r="FD1258" s="11"/>
      <c r="FE1258" s="11"/>
      <c r="FF1258" s="11"/>
      <c r="FG1258" s="11"/>
      <c r="FH1258" s="11"/>
      <c r="FI1258" s="11"/>
      <c r="FJ1258" s="11"/>
      <c r="FK1258" s="11"/>
      <c r="FL1258" s="11"/>
      <c r="FM1258" s="11"/>
      <c r="FN1258" s="11"/>
      <c r="FO1258" s="11"/>
      <c r="FP1258" s="11"/>
      <c r="FQ1258" s="11"/>
      <c r="FR1258" s="11"/>
      <c r="FS1258" s="11"/>
      <c r="FT1258" s="11"/>
      <c r="FU1258" s="11"/>
      <c r="FV1258" s="11"/>
      <c r="FW1258" s="11"/>
      <c r="FX1258" s="11"/>
      <c r="FY1258" s="11"/>
      <c r="FZ1258" s="11"/>
      <c r="GA1258" s="11"/>
      <c r="GB1258" s="11"/>
      <c r="GC1258" s="11"/>
      <c r="GD1258" s="11"/>
      <c r="GE1258" s="11"/>
      <c r="GF1258" s="11"/>
      <c r="GG1258" s="11"/>
      <c r="GH1258" s="11"/>
      <c r="GI1258" s="11"/>
      <c r="GJ1258" s="11"/>
      <c r="GK1258" s="11"/>
      <c r="GL1258" s="11"/>
      <c r="GM1258" s="11"/>
      <c r="GN1258" s="11"/>
      <c r="GO1258" s="11"/>
      <c r="GP1258" s="11"/>
      <c r="GQ1258" s="11"/>
      <c r="GR1258" s="11"/>
      <c r="GS1258" s="11"/>
      <c r="GT1258" s="11"/>
      <c r="GU1258" s="11"/>
      <c r="GV1258" s="11"/>
      <c r="GW1258" s="11"/>
      <c r="GX1258" s="11"/>
      <c r="GY1258" s="11"/>
      <c r="GZ1258" s="11"/>
      <c r="HA1258" s="11"/>
      <c r="HB1258" s="11"/>
      <c r="HC1258" s="11"/>
      <c r="HD1258" s="11"/>
      <c r="HE1258" s="11"/>
      <c r="HF1258" s="11"/>
      <c r="HG1258" s="11"/>
      <c r="HH1258" s="11"/>
      <c r="HI1258" s="11"/>
      <c r="HJ1258" s="11"/>
      <c r="HK1258" s="11"/>
      <c r="HL1258" s="11"/>
      <c r="HM1258" s="11"/>
      <c r="HN1258" s="11"/>
      <c r="HO1258" s="11"/>
      <c r="HP1258" s="11"/>
      <c r="HQ1258" s="11"/>
      <c r="HR1258" s="11"/>
      <c r="HS1258" s="11"/>
      <c r="HT1258" s="11"/>
      <c r="HU1258" s="11"/>
      <c r="HV1258" s="11"/>
      <c r="HW1258" s="11"/>
      <c r="HX1258" s="11"/>
      <c r="HY1258" s="11"/>
      <c r="HZ1258" s="11"/>
      <c r="IA1258" s="11"/>
      <c r="IB1258" s="11"/>
      <c r="IC1258" s="11"/>
      <c r="ID1258" s="11"/>
      <c r="IE1258" s="11"/>
      <c r="IF1258" s="11"/>
      <c r="IG1258" s="11"/>
      <c r="IH1258" s="11"/>
      <c r="II1258" s="11"/>
      <c r="IJ1258" s="11"/>
      <c r="IK1258" s="11"/>
    </row>
    <row r="1259" spans="1:245" ht="15" customHeight="1" hidden="1">
      <c r="A1259" s="6">
        <v>1</v>
      </c>
      <c r="B1259" s="13" t="s">
        <v>23</v>
      </c>
      <c r="C1259" s="3"/>
      <c r="D1259" s="3">
        <v>153834</v>
      </c>
      <c r="E1259" s="3"/>
      <c r="F1259" s="3">
        <v>23</v>
      </c>
      <c r="G1259" s="3">
        <v>7</v>
      </c>
      <c r="H1259" s="3">
        <v>2007</v>
      </c>
      <c r="I1259" s="16" t="s">
        <v>557</v>
      </c>
      <c r="J1259" s="4">
        <v>2019</v>
      </c>
      <c r="K1259" s="5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  <c r="BQ1259" s="1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11"/>
      <c r="CF1259" s="11"/>
      <c r="CG1259" s="11"/>
      <c r="CH1259" s="11"/>
      <c r="CI1259" s="11"/>
      <c r="CJ1259" s="11"/>
      <c r="CK1259" s="11"/>
      <c r="CL1259" s="11"/>
      <c r="CM1259" s="11"/>
      <c r="CN1259" s="11"/>
      <c r="CO1259" s="11"/>
      <c r="CP1259" s="11"/>
      <c r="CQ1259" s="11"/>
      <c r="CR1259" s="11"/>
      <c r="CS1259" s="11"/>
      <c r="CT1259" s="11"/>
      <c r="CU1259" s="11"/>
      <c r="CV1259" s="11"/>
      <c r="CW1259" s="11"/>
      <c r="CX1259" s="11"/>
      <c r="CY1259" s="11"/>
      <c r="CZ1259" s="11"/>
      <c r="DA1259" s="11"/>
      <c r="DB1259" s="11"/>
      <c r="DC1259" s="11"/>
      <c r="DD1259" s="11"/>
      <c r="DE1259" s="11"/>
      <c r="DF1259" s="11"/>
      <c r="DG1259" s="11"/>
      <c r="DH1259" s="11"/>
      <c r="DI1259" s="11"/>
      <c r="DJ1259" s="11"/>
      <c r="DK1259" s="11"/>
      <c r="DL1259" s="11"/>
      <c r="DM1259" s="11"/>
      <c r="DN1259" s="11"/>
      <c r="DO1259" s="11"/>
      <c r="DP1259" s="11"/>
      <c r="DQ1259" s="11"/>
      <c r="DR1259" s="11"/>
      <c r="DS1259" s="11"/>
      <c r="DT1259" s="11"/>
      <c r="DU1259" s="11"/>
      <c r="DV1259" s="11"/>
      <c r="DW1259" s="11"/>
      <c r="DX1259" s="11"/>
      <c r="DY1259" s="11"/>
      <c r="DZ1259" s="11"/>
      <c r="EA1259" s="11"/>
      <c r="EB1259" s="11"/>
      <c r="EC1259" s="11"/>
      <c r="ED1259" s="11"/>
      <c r="EE1259" s="11"/>
      <c r="EF1259" s="11"/>
      <c r="EG1259" s="11"/>
      <c r="EH1259" s="11"/>
      <c r="EI1259" s="11"/>
      <c r="EJ1259" s="11"/>
      <c r="EK1259" s="11"/>
      <c r="EL1259" s="11"/>
      <c r="EM1259" s="11"/>
      <c r="EN1259" s="11"/>
      <c r="EO1259" s="11"/>
      <c r="EP1259" s="11"/>
      <c r="EQ1259" s="11"/>
      <c r="ER1259" s="11"/>
      <c r="ES1259" s="11"/>
      <c r="ET1259" s="11"/>
      <c r="EU1259" s="11"/>
      <c r="EV1259" s="11"/>
      <c r="EW1259" s="11"/>
      <c r="EX1259" s="11"/>
      <c r="EY1259" s="11"/>
      <c r="EZ1259" s="11"/>
      <c r="FA1259" s="11"/>
      <c r="FB1259" s="11"/>
      <c r="FC1259" s="11"/>
      <c r="FD1259" s="11"/>
      <c r="FE1259" s="11"/>
      <c r="FF1259" s="11"/>
      <c r="FG1259" s="11"/>
      <c r="FH1259" s="11"/>
      <c r="FI1259" s="11"/>
      <c r="FJ1259" s="11"/>
      <c r="FK1259" s="11"/>
      <c r="FL1259" s="11"/>
      <c r="FM1259" s="11"/>
      <c r="FN1259" s="11"/>
      <c r="FO1259" s="11"/>
      <c r="FP1259" s="11"/>
      <c r="FQ1259" s="11"/>
      <c r="FR1259" s="11"/>
      <c r="FS1259" s="11"/>
      <c r="FT1259" s="11"/>
      <c r="FU1259" s="11"/>
      <c r="FV1259" s="11"/>
      <c r="FW1259" s="11"/>
      <c r="FX1259" s="11"/>
      <c r="FY1259" s="11"/>
      <c r="FZ1259" s="11"/>
      <c r="GA1259" s="11"/>
      <c r="GB1259" s="11"/>
      <c r="GC1259" s="11"/>
      <c r="GD1259" s="11"/>
      <c r="GE1259" s="11"/>
      <c r="GF1259" s="11"/>
      <c r="GG1259" s="11"/>
      <c r="GH1259" s="11"/>
      <c r="GI1259" s="11"/>
      <c r="GJ1259" s="11"/>
      <c r="GK1259" s="11"/>
      <c r="GL1259" s="11"/>
      <c r="GM1259" s="11"/>
      <c r="GN1259" s="11"/>
      <c r="GO1259" s="11"/>
      <c r="GP1259" s="11"/>
      <c r="GQ1259" s="11"/>
      <c r="GR1259" s="11"/>
      <c r="GS1259" s="11"/>
      <c r="GT1259" s="11"/>
      <c r="GU1259" s="11"/>
      <c r="GV1259" s="11"/>
      <c r="GW1259" s="11"/>
      <c r="GX1259" s="11"/>
      <c r="GY1259" s="11"/>
      <c r="GZ1259" s="11"/>
      <c r="HA1259" s="11"/>
      <c r="HB1259" s="11"/>
      <c r="HC1259" s="11"/>
      <c r="HD1259" s="11"/>
      <c r="HE1259" s="11"/>
      <c r="HF1259" s="11"/>
      <c r="HG1259" s="11"/>
      <c r="HH1259" s="11"/>
      <c r="HI1259" s="11"/>
      <c r="HJ1259" s="11"/>
      <c r="HK1259" s="11"/>
      <c r="HL1259" s="11"/>
      <c r="HM1259" s="11"/>
      <c r="HN1259" s="11"/>
      <c r="HO1259" s="11"/>
      <c r="HP1259" s="11"/>
      <c r="HQ1259" s="11"/>
      <c r="HR1259" s="11"/>
      <c r="HS1259" s="11"/>
      <c r="HT1259" s="11"/>
      <c r="HU1259" s="11"/>
      <c r="HV1259" s="11"/>
      <c r="HW1259" s="11"/>
      <c r="HX1259" s="11"/>
      <c r="HY1259" s="11"/>
      <c r="HZ1259" s="11"/>
      <c r="IA1259" s="11"/>
      <c r="IB1259" s="11"/>
      <c r="IC1259" s="11"/>
      <c r="ID1259" s="11"/>
      <c r="IE1259" s="11"/>
      <c r="IF1259" s="11"/>
      <c r="IG1259" s="11"/>
      <c r="IH1259" s="11"/>
      <c r="II1259" s="11"/>
      <c r="IJ1259" s="11"/>
      <c r="IK1259" s="11"/>
    </row>
    <row r="1260" spans="1:245" ht="15" customHeight="1">
      <c r="A1260" s="6">
        <v>2</v>
      </c>
      <c r="B1260" s="13" t="s">
        <v>24</v>
      </c>
      <c r="C1260" s="3"/>
      <c r="D1260" s="3">
        <v>28063</v>
      </c>
      <c r="E1260" s="3"/>
      <c r="F1260" s="3">
        <v>23</v>
      </c>
      <c r="G1260" s="3">
        <v>7</v>
      </c>
      <c r="H1260" s="3">
        <v>1972</v>
      </c>
      <c r="I1260" s="16" t="s">
        <v>557</v>
      </c>
      <c r="J1260" s="4">
        <v>2016</v>
      </c>
      <c r="K1260" s="5" t="s">
        <v>619</v>
      </c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  <c r="BQ1260" s="1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11"/>
      <c r="CF1260" s="11"/>
      <c r="CG1260" s="11"/>
      <c r="CH1260" s="11"/>
      <c r="CI1260" s="11"/>
      <c r="CJ1260" s="11"/>
      <c r="CK1260" s="11"/>
      <c r="CL1260" s="11"/>
      <c r="CM1260" s="11"/>
      <c r="CN1260" s="11"/>
      <c r="CO1260" s="11"/>
      <c r="CP1260" s="11"/>
      <c r="CQ1260" s="11"/>
      <c r="CR1260" s="11"/>
      <c r="CS1260" s="11"/>
      <c r="CT1260" s="11"/>
      <c r="CU1260" s="11"/>
      <c r="CV1260" s="11"/>
      <c r="CW1260" s="11"/>
      <c r="CX1260" s="11"/>
      <c r="CY1260" s="11"/>
      <c r="CZ1260" s="11"/>
      <c r="DA1260" s="11"/>
      <c r="DB1260" s="11"/>
      <c r="DC1260" s="11"/>
      <c r="DD1260" s="11"/>
      <c r="DE1260" s="11"/>
      <c r="DF1260" s="11"/>
      <c r="DG1260" s="11"/>
      <c r="DH1260" s="11"/>
      <c r="DI1260" s="11"/>
      <c r="DJ1260" s="11"/>
      <c r="DK1260" s="11"/>
      <c r="DL1260" s="11"/>
      <c r="DM1260" s="11"/>
      <c r="DN1260" s="11"/>
      <c r="DO1260" s="11"/>
      <c r="DP1260" s="11"/>
      <c r="DQ1260" s="11"/>
      <c r="DR1260" s="11"/>
      <c r="DS1260" s="11"/>
      <c r="DT1260" s="11"/>
      <c r="DU1260" s="11"/>
      <c r="DV1260" s="11"/>
      <c r="DW1260" s="11"/>
      <c r="DX1260" s="11"/>
      <c r="DY1260" s="11"/>
      <c r="DZ1260" s="11"/>
      <c r="EA1260" s="11"/>
      <c r="EB1260" s="11"/>
      <c r="EC1260" s="11"/>
      <c r="ED1260" s="11"/>
      <c r="EE1260" s="11"/>
      <c r="EF1260" s="11"/>
      <c r="EG1260" s="11"/>
      <c r="EH1260" s="11"/>
      <c r="EI1260" s="11"/>
      <c r="EJ1260" s="11"/>
      <c r="EK1260" s="11"/>
      <c r="EL1260" s="11"/>
      <c r="EM1260" s="11"/>
      <c r="EN1260" s="11"/>
      <c r="EO1260" s="11"/>
      <c r="EP1260" s="11"/>
      <c r="EQ1260" s="11"/>
      <c r="ER1260" s="11"/>
      <c r="ES1260" s="11"/>
      <c r="ET1260" s="11"/>
      <c r="EU1260" s="11"/>
      <c r="EV1260" s="11"/>
      <c r="EW1260" s="11"/>
      <c r="EX1260" s="11"/>
      <c r="EY1260" s="11"/>
      <c r="EZ1260" s="11"/>
      <c r="FA1260" s="11"/>
      <c r="FB1260" s="11"/>
      <c r="FC1260" s="11"/>
      <c r="FD1260" s="11"/>
      <c r="FE1260" s="11"/>
      <c r="FF1260" s="11"/>
      <c r="FG1260" s="11"/>
      <c r="FH1260" s="11"/>
      <c r="FI1260" s="11"/>
      <c r="FJ1260" s="11"/>
      <c r="FK1260" s="11"/>
      <c r="FL1260" s="11"/>
      <c r="FM1260" s="11"/>
      <c r="FN1260" s="11"/>
      <c r="FO1260" s="11"/>
      <c r="FP1260" s="11"/>
      <c r="FQ1260" s="11"/>
      <c r="FR1260" s="11"/>
      <c r="FS1260" s="11"/>
      <c r="FT1260" s="11"/>
      <c r="FU1260" s="11"/>
      <c r="FV1260" s="11"/>
      <c r="FW1260" s="11"/>
      <c r="FX1260" s="11"/>
      <c r="FY1260" s="11"/>
      <c r="FZ1260" s="11"/>
      <c r="GA1260" s="11"/>
      <c r="GB1260" s="11"/>
      <c r="GC1260" s="11"/>
      <c r="GD1260" s="11"/>
      <c r="GE1260" s="11"/>
      <c r="GF1260" s="11"/>
      <c r="GG1260" s="11"/>
      <c r="GH1260" s="11"/>
      <c r="GI1260" s="11"/>
      <c r="GJ1260" s="11"/>
      <c r="GK1260" s="11"/>
      <c r="GL1260" s="11"/>
      <c r="GM1260" s="11"/>
      <c r="GN1260" s="11"/>
      <c r="GO1260" s="11"/>
      <c r="GP1260" s="11"/>
      <c r="GQ1260" s="11"/>
      <c r="GR1260" s="11"/>
      <c r="GS1260" s="11"/>
      <c r="GT1260" s="11"/>
      <c r="GU1260" s="11"/>
      <c r="GV1260" s="11"/>
      <c r="GW1260" s="11"/>
      <c r="GX1260" s="11"/>
      <c r="GY1260" s="11"/>
      <c r="GZ1260" s="11"/>
      <c r="HA1260" s="11"/>
      <c r="HB1260" s="11"/>
      <c r="HC1260" s="11"/>
      <c r="HD1260" s="11"/>
      <c r="HE1260" s="11"/>
      <c r="HF1260" s="11"/>
      <c r="HG1260" s="11"/>
      <c r="HH1260" s="11"/>
      <c r="HI1260" s="11"/>
      <c r="HJ1260" s="11"/>
      <c r="HK1260" s="11"/>
      <c r="HL1260" s="11"/>
      <c r="HM1260" s="11"/>
      <c r="HN1260" s="11"/>
      <c r="HO1260" s="11"/>
      <c r="HP1260" s="11"/>
      <c r="HQ1260" s="11"/>
      <c r="HR1260" s="11"/>
      <c r="HS1260" s="11"/>
      <c r="HT1260" s="11"/>
      <c r="HU1260" s="11"/>
      <c r="HV1260" s="11"/>
      <c r="HW1260" s="11"/>
      <c r="HX1260" s="11"/>
      <c r="HY1260" s="11"/>
      <c r="HZ1260" s="11"/>
      <c r="IA1260" s="11"/>
      <c r="IB1260" s="11"/>
      <c r="IC1260" s="11"/>
      <c r="ID1260" s="11"/>
      <c r="IE1260" s="11"/>
      <c r="IF1260" s="11"/>
      <c r="IG1260" s="11"/>
      <c r="IH1260" s="11"/>
      <c r="II1260" s="11"/>
      <c r="IJ1260" s="11"/>
      <c r="IK1260" s="11"/>
    </row>
    <row r="1261" spans="1:245" ht="15" customHeight="1">
      <c r="A1261" s="6">
        <v>3</v>
      </c>
      <c r="B1261" s="13" t="s">
        <v>25</v>
      </c>
      <c r="C1261" s="3"/>
      <c r="D1261" s="3">
        <v>25782</v>
      </c>
      <c r="E1261" s="3"/>
      <c r="F1261" s="3">
        <v>23</v>
      </c>
      <c r="G1261" s="3">
        <v>7</v>
      </c>
      <c r="H1261" s="3">
        <v>1972</v>
      </c>
      <c r="I1261" s="16" t="s">
        <v>557</v>
      </c>
      <c r="J1261" s="4">
        <v>2016</v>
      </c>
      <c r="K1261" s="5" t="s">
        <v>619</v>
      </c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  <c r="BQ1261" s="1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11"/>
      <c r="CF1261" s="11"/>
      <c r="CG1261" s="11"/>
      <c r="CH1261" s="11"/>
      <c r="CI1261" s="11"/>
      <c r="CJ1261" s="11"/>
      <c r="CK1261" s="11"/>
      <c r="CL1261" s="11"/>
      <c r="CM1261" s="11"/>
      <c r="CN1261" s="11"/>
      <c r="CO1261" s="11"/>
      <c r="CP1261" s="11"/>
      <c r="CQ1261" s="11"/>
      <c r="CR1261" s="11"/>
      <c r="CS1261" s="11"/>
      <c r="CT1261" s="11"/>
      <c r="CU1261" s="11"/>
      <c r="CV1261" s="11"/>
      <c r="CW1261" s="11"/>
      <c r="CX1261" s="11"/>
      <c r="CY1261" s="11"/>
      <c r="CZ1261" s="11"/>
      <c r="DA1261" s="11"/>
      <c r="DB1261" s="11"/>
      <c r="DC1261" s="11"/>
      <c r="DD1261" s="11"/>
      <c r="DE1261" s="11"/>
      <c r="DF1261" s="11"/>
      <c r="DG1261" s="11"/>
      <c r="DH1261" s="11"/>
      <c r="DI1261" s="11"/>
      <c r="DJ1261" s="11"/>
      <c r="DK1261" s="11"/>
      <c r="DL1261" s="11"/>
      <c r="DM1261" s="11"/>
      <c r="DN1261" s="11"/>
      <c r="DO1261" s="11"/>
      <c r="DP1261" s="11"/>
      <c r="DQ1261" s="11"/>
      <c r="DR1261" s="11"/>
      <c r="DS1261" s="11"/>
      <c r="DT1261" s="11"/>
      <c r="DU1261" s="11"/>
      <c r="DV1261" s="11"/>
      <c r="DW1261" s="11"/>
      <c r="DX1261" s="11"/>
      <c r="DY1261" s="11"/>
      <c r="DZ1261" s="11"/>
      <c r="EA1261" s="11"/>
      <c r="EB1261" s="11"/>
      <c r="EC1261" s="11"/>
      <c r="ED1261" s="11"/>
      <c r="EE1261" s="11"/>
      <c r="EF1261" s="11"/>
      <c r="EG1261" s="11"/>
      <c r="EH1261" s="11"/>
      <c r="EI1261" s="11"/>
      <c r="EJ1261" s="11"/>
      <c r="EK1261" s="11"/>
      <c r="EL1261" s="11"/>
      <c r="EM1261" s="11"/>
      <c r="EN1261" s="11"/>
      <c r="EO1261" s="11"/>
      <c r="EP1261" s="11"/>
      <c r="EQ1261" s="11"/>
      <c r="ER1261" s="11"/>
      <c r="ES1261" s="11"/>
      <c r="ET1261" s="11"/>
      <c r="EU1261" s="11"/>
      <c r="EV1261" s="11"/>
      <c r="EW1261" s="11"/>
      <c r="EX1261" s="11"/>
      <c r="EY1261" s="11"/>
      <c r="EZ1261" s="11"/>
      <c r="FA1261" s="11"/>
      <c r="FB1261" s="11"/>
      <c r="FC1261" s="11"/>
      <c r="FD1261" s="11"/>
      <c r="FE1261" s="11"/>
      <c r="FF1261" s="11"/>
      <c r="FG1261" s="11"/>
      <c r="FH1261" s="11"/>
      <c r="FI1261" s="11"/>
      <c r="FJ1261" s="11"/>
      <c r="FK1261" s="11"/>
      <c r="FL1261" s="11"/>
      <c r="FM1261" s="11"/>
      <c r="FN1261" s="11"/>
      <c r="FO1261" s="11"/>
      <c r="FP1261" s="11"/>
      <c r="FQ1261" s="11"/>
      <c r="FR1261" s="11"/>
      <c r="FS1261" s="11"/>
      <c r="FT1261" s="11"/>
      <c r="FU1261" s="11"/>
      <c r="FV1261" s="11"/>
      <c r="FW1261" s="11"/>
      <c r="FX1261" s="11"/>
      <c r="FY1261" s="11"/>
      <c r="FZ1261" s="11"/>
      <c r="GA1261" s="11"/>
      <c r="GB1261" s="11"/>
      <c r="GC1261" s="11"/>
      <c r="GD1261" s="11"/>
      <c r="GE1261" s="11"/>
      <c r="GF1261" s="11"/>
      <c r="GG1261" s="11"/>
      <c r="GH1261" s="11"/>
      <c r="GI1261" s="11"/>
      <c r="GJ1261" s="11"/>
      <c r="GK1261" s="11"/>
      <c r="GL1261" s="11"/>
      <c r="GM1261" s="11"/>
      <c r="GN1261" s="11"/>
      <c r="GO1261" s="11"/>
      <c r="GP1261" s="11"/>
      <c r="GQ1261" s="11"/>
      <c r="GR1261" s="11"/>
      <c r="GS1261" s="11"/>
      <c r="GT1261" s="11"/>
      <c r="GU1261" s="11"/>
      <c r="GV1261" s="11"/>
      <c r="GW1261" s="11"/>
      <c r="GX1261" s="11"/>
      <c r="GY1261" s="11"/>
      <c r="GZ1261" s="11"/>
      <c r="HA1261" s="11"/>
      <c r="HB1261" s="11"/>
      <c r="HC1261" s="11"/>
      <c r="HD1261" s="11"/>
      <c r="HE1261" s="11"/>
      <c r="HF1261" s="11"/>
      <c r="HG1261" s="11"/>
      <c r="HH1261" s="11"/>
      <c r="HI1261" s="11"/>
      <c r="HJ1261" s="11"/>
      <c r="HK1261" s="11"/>
      <c r="HL1261" s="11"/>
      <c r="HM1261" s="11"/>
      <c r="HN1261" s="11"/>
      <c r="HO1261" s="11"/>
      <c r="HP1261" s="11"/>
      <c r="HQ1261" s="11"/>
      <c r="HR1261" s="11"/>
      <c r="HS1261" s="11"/>
      <c r="HT1261" s="11"/>
      <c r="HU1261" s="11"/>
      <c r="HV1261" s="11"/>
      <c r="HW1261" s="11"/>
      <c r="HX1261" s="11"/>
      <c r="HY1261" s="11"/>
      <c r="HZ1261" s="11"/>
      <c r="IA1261" s="11"/>
      <c r="IB1261" s="11"/>
      <c r="IC1261" s="11"/>
      <c r="ID1261" s="11"/>
      <c r="IE1261" s="11"/>
      <c r="IF1261" s="11"/>
      <c r="IG1261" s="11"/>
      <c r="IH1261" s="11"/>
      <c r="II1261" s="11"/>
      <c r="IJ1261" s="11"/>
      <c r="IK1261" s="11"/>
    </row>
    <row r="1262" spans="1:245" ht="15" customHeight="1" hidden="1">
      <c r="A1262" s="6">
        <v>4</v>
      </c>
      <c r="B1262" s="13" t="s">
        <v>26</v>
      </c>
      <c r="C1262" s="3"/>
      <c r="D1262" s="3">
        <v>34560</v>
      </c>
      <c r="E1262" s="3"/>
      <c r="F1262" s="3">
        <v>23</v>
      </c>
      <c r="G1262" s="3">
        <v>7</v>
      </c>
      <c r="H1262" s="3">
        <v>1974</v>
      </c>
      <c r="I1262" s="16" t="s">
        <v>557</v>
      </c>
      <c r="J1262" s="4">
        <v>2018</v>
      </c>
      <c r="K1262" s="5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  <c r="BQ1262" s="1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11"/>
      <c r="CF1262" s="11"/>
      <c r="CG1262" s="11"/>
      <c r="CH1262" s="11"/>
      <c r="CI1262" s="11"/>
      <c r="CJ1262" s="11"/>
      <c r="CK1262" s="11"/>
      <c r="CL1262" s="11"/>
      <c r="CM1262" s="11"/>
      <c r="CN1262" s="11"/>
      <c r="CO1262" s="11"/>
      <c r="CP1262" s="11"/>
      <c r="CQ1262" s="11"/>
      <c r="CR1262" s="11"/>
      <c r="CS1262" s="11"/>
      <c r="CT1262" s="11"/>
      <c r="CU1262" s="11"/>
      <c r="CV1262" s="11"/>
      <c r="CW1262" s="11"/>
      <c r="CX1262" s="11"/>
      <c r="CY1262" s="11"/>
      <c r="CZ1262" s="11"/>
      <c r="DA1262" s="11"/>
      <c r="DB1262" s="11"/>
      <c r="DC1262" s="11"/>
      <c r="DD1262" s="11"/>
      <c r="DE1262" s="11"/>
      <c r="DF1262" s="11"/>
      <c r="DG1262" s="11"/>
      <c r="DH1262" s="11"/>
      <c r="DI1262" s="11"/>
      <c r="DJ1262" s="11"/>
      <c r="DK1262" s="11"/>
      <c r="DL1262" s="11"/>
      <c r="DM1262" s="11"/>
      <c r="DN1262" s="11"/>
      <c r="DO1262" s="11"/>
      <c r="DP1262" s="11"/>
      <c r="DQ1262" s="11"/>
      <c r="DR1262" s="11"/>
      <c r="DS1262" s="11"/>
      <c r="DT1262" s="11"/>
      <c r="DU1262" s="11"/>
      <c r="DV1262" s="11"/>
      <c r="DW1262" s="11"/>
      <c r="DX1262" s="11"/>
      <c r="DY1262" s="11"/>
      <c r="DZ1262" s="11"/>
      <c r="EA1262" s="11"/>
      <c r="EB1262" s="11"/>
      <c r="EC1262" s="11"/>
      <c r="ED1262" s="11"/>
      <c r="EE1262" s="11"/>
      <c r="EF1262" s="11"/>
      <c r="EG1262" s="11"/>
      <c r="EH1262" s="11"/>
      <c r="EI1262" s="11"/>
      <c r="EJ1262" s="11"/>
      <c r="EK1262" s="11"/>
      <c r="EL1262" s="11"/>
      <c r="EM1262" s="11"/>
      <c r="EN1262" s="11"/>
      <c r="EO1262" s="11"/>
      <c r="EP1262" s="11"/>
      <c r="EQ1262" s="11"/>
      <c r="ER1262" s="11"/>
      <c r="ES1262" s="11"/>
      <c r="ET1262" s="11"/>
      <c r="EU1262" s="11"/>
      <c r="EV1262" s="11"/>
      <c r="EW1262" s="11"/>
      <c r="EX1262" s="11"/>
      <c r="EY1262" s="11"/>
      <c r="EZ1262" s="11"/>
      <c r="FA1262" s="11"/>
      <c r="FB1262" s="11"/>
      <c r="FC1262" s="11"/>
      <c r="FD1262" s="11"/>
      <c r="FE1262" s="11"/>
      <c r="FF1262" s="11"/>
      <c r="FG1262" s="11"/>
      <c r="FH1262" s="11"/>
      <c r="FI1262" s="11"/>
      <c r="FJ1262" s="11"/>
      <c r="FK1262" s="11"/>
      <c r="FL1262" s="11"/>
      <c r="FM1262" s="11"/>
      <c r="FN1262" s="11"/>
      <c r="FO1262" s="11"/>
      <c r="FP1262" s="11"/>
      <c r="FQ1262" s="11"/>
      <c r="FR1262" s="11"/>
      <c r="FS1262" s="11"/>
      <c r="FT1262" s="11"/>
      <c r="FU1262" s="11"/>
      <c r="FV1262" s="11"/>
      <c r="FW1262" s="11"/>
      <c r="FX1262" s="11"/>
      <c r="FY1262" s="11"/>
      <c r="FZ1262" s="11"/>
      <c r="GA1262" s="11"/>
      <c r="GB1262" s="11"/>
      <c r="GC1262" s="11"/>
      <c r="GD1262" s="11"/>
      <c r="GE1262" s="11"/>
      <c r="GF1262" s="11"/>
      <c r="GG1262" s="11"/>
      <c r="GH1262" s="11"/>
      <c r="GI1262" s="11"/>
      <c r="GJ1262" s="11"/>
      <c r="GK1262" s="11"/>
      <c r="GL1262" s="11"/>
      <c r="GM1262" s="11"/>
      <c r="GN1262" s="11"/>
      <c r="GO1262" s="11"/>
      <c r="GP1262" s="11"/>
      <c r="GQ1262" s="11"/>
      <c r="GR1262" s="11"/>
      <c r="GS1262" s="11"/>
      <c r="GT1262" s="11"/>
      <c r="GU1262" s="11"/>
      <c r="GV1262" s="11"/>
      <c r="GW1262" s="11"/>
      <c r="GX1262" s="11"/>
      <c r="GY1262" s="11"/>
      <c r="GZ1262" s="11"/>
      <c r="HA1262" s="11"/>
      <c r="HB1262" s="11"/>
      <c r="HC1262" s="11"/>
      <c r="HD1262" s="11"/>
      <c r="HE1262" s="11"/>
      <c r="HF1262" s="11"/>
      <c r="HG1262" s="11"/>
      <c r="HH1262" s="11"/>
      <c r="HI1262" s="11"/>
      <c r="HJ1262" s="11"/>
      <c r="HK1262" s="11"/>
      <c r="HL1262" s="11"/>
      <c r="HM1262" s="11"/>
      <c r="HN1262" s="11"/>
      <c r="HO1262" s="11"/>
      <c r="HP1262" s="11"/>
      <c r="HQ1262" s="11"/>
      <c r="HR1262" s="11"/>
      <c r="HS1262" s="11"/>
      <c r="HT1262" s="11"/>
      <c r="HU1262" s="11"/>
      <c r="HV1262" s="11"/>
      <c r="HW1262" s="11"/>
      <c r="HX1262" s="11"/>
      <c r="HY1262" s="11"/>
      <c r="HZ1262" s="11"/>
      <c r="IA1262" s="11"/>
      <c r="IB1262" s="11"/>
      <c r="IC1262" s="11"/>
      <c r="ID1262" s="11"/>
      <c r="IE1262" s="11"/>
      <c r="IF1262" s="11"/>
      <c r="IG1262" s="11"/>
      <c r="IH1262" s="11"/>
      <c r="II1262" s="11"/>
      <c r="IJ1262" s="11"/>
      <c r="IK1262" s="11"/>
    </row>
    <row r="1263" spans="1:245" ht="15" customHeight="1" hidden="1">
      <c r="A1263" s="6">
        <v>5</v>
      </c>
      <c r="B1263" s="13" t="s">
        <v>27</v>
      </c>
      <c r="C1263" s="3"/>
      <c r="D1263" s="3">
        <v>31075</v>
      </c>
      <c r="E1263" s="3"/>
      <c r="F1263" s="3">
        <v>23</v>
      </c>
      <c r="G1263" s="3">
        <v>7</v>
      </c>
      <c r="H1263" s="3">
        <v>1974</v>
      </c>
      <c r="I1263" s="16" t="s">
        <v>557</v>
      </c>
      <c r="J1263" s="4">
        <v>2018</v>
      </c>
      <c r="K1263" s="5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  <c r="DN1263" s="11"/>
      <c r="DO1263" s="11"/>
      <c r="DP1263" s="11"/>
      <c r="DQ1263" s="11"/>
      <c r="DR1263" s="11"/>
      <c r="DS1263" s="11"/>
      <c r="DT1263" s="11"/>
      <c r="DU1263" s="11"/>
      <c r="DV1263" s="11"/>
      <c r="DW1263" s="11"/>
      <c r="DX1263" s="11"/>
      <c r="DY1263" s="11"/>
      <c r="DZ1263" s="11"/>
      <c r="EA1263" s="11"/>
      <c r="EB1263" s="11"/>
      <c r="EC1263" s="11"/>
      <c r="ED1263" s="11"/>
      <c r="EE1263" s="11"/>
      <c r="EF1263" s="11"/>
      <c r="EG1263" s="11"/>
      <c r="EH1263" s="11"/>
      <c r="EI1263" s="11"/>
      <c r="EJ1263" s="11"/>
      <c r="EK1263" s="11"/>
      <c r="EL1263" s="11"/>
      <c r="EM1263" s="11"/>
      <c r="EN1263" s="11"/>
      <c r="EO1263" s="11"/>
      <c r="EP1263" s="11"/>
      <c r="EQ1263" s="11"/>
      <c r="ER1263" s="11"/>
      <c r="ES1263" s="11"/>
      <c r="ET1263" s="11"/>
      <c r="EU1263" s="11"/>
      <c r="EV1263" s="11"/>
      <c r="EW1263" s="11"/>
      <c r="EX1263" s="11"/>
      <c r="EY1263" s="11"/>
      <c r="EZ1263" s="11"/>
      <c r="FA1263" s="11"/>
      <c r="FB1263" s="11"/>
      <c r="FC1263" s="11"/>
      <c r="FD1263" s="11"/>
      <c r="FE1263" s="11"/>
      <c r="FF1263" s="11"/>
      <c r="FG1263" s="11"/>
      <c r="FH1263" s="11"/>
      <c r="FI1263" s="11"/>
      <c r="FJ1263" s="11"/>
      <c r="FK1263" s="11"/>
      <c r="FL1263" s="11"/>
      <c r="FM1263" s="11"/>
      <c r="FN1263" s="11"/>
      <c r="FO1263" s="11"/>
      <c r="FP1263" s="11"/>
      <c r="FQ1263" s="11"/>
      <c r="FR1263" s="11"/>
      <c r="FS1263" s="11"/>
      <c r="FT1263" s="11"/>
      <c r="FU1263" s="11"/>
      <c r="FV1263" s="11"/>
      <c r="FW1263" s="11"/>
      <c r="FX1263" s="11"/>
      <c r="FY1263" s="11"/>
      <c r="FZ1263" s="11"/>
      <c r="GA1263" s="11"/>
      <c r="GB1263" s="11"/>
      <c r="GC1263" s="11"/>
      <c r="GD1263" s="11"/>
      <c r="GE1263" s="11"/>
      <c r="GF1263" s="11"/>
      <c r="GG1263" s="11"/>
      <c r="GH1263" s="11"/>
      <c r="GI1263" s="11"/>
      <c r="GJ1263" s="11"/>
      <c r="GK1263" s="11"/>
      <c r="GL1263" s="11"/>
      <c r="GM1263" s="11"/>
      <c r="GN1263" s="11"/>
      <c r="GO1263" s="11"/>
      <c r="GP1263" s="11"/>
      <c r="GQ1263" s="11"/>
      <c r="GR1263" s="11"/>
      <c r="GS1263" s="11"/>
      <c r="GT1263" s="11"/>
      <c r="GU1263" s="11"/>
      <c r="GV1263" s="11"/>
      <c r="GW1263" s="11"/>
      <c r="GX1263" s="11"/>
      <c r="GY1263" s="11"/>
      <c r="GZ1263" s="11"/>
      <c r="HA1263" s="11"/>
      <c r="HB1263" s="11"/>
      <c r="HC1263" s="11"/>
      <c r="HD1263" s="11"/>
      <c r="HE1263" s="11"/>
      <c r="HF1263" s="11"/>
      <c r="HG1263" s="11"/>
      <c r="HH1263" s="11"/>
      <c r="HI1263" s="11"/>
      <c r="HJ1263" s="11"/>
      <c r="HK1263" s="11"/>
      <c r="HL1263" s="11"/>
      <c r="HM1263" s="11"/>
      <c r="HN1263" s="11"/>
      <c r="HO1263" s="11"/>
      <c r="HP1263" s="11"/>
      <c r="HQ1263" s="11"/>
      <c r="HR1263" s="11"/>
      <c r="HS1263" s="11"/>
      <c r="HT1263" s="11"/>
      <c r="HU1263" s="11"/>
      <c r="HV1263" s="11"/>
      <c r="HW1263" s="11"/>
      <c r="HX1263" s="11"/>
      <c r="HY1263" s="11"/>
      <c r="HZ1263" s="11"/>
      <c r="IA1263" s="11"/>
      <c r="IB1263" s="11"/>
      <c r="IC1263" s="11"/>
      <c r="ID1263" s="11"/>
      <c r="IE1263" s="11"/>
      <c r="IF1263" s="11"/>
      <c r="IG1263" s="11"/>
      <c r="IH1263" s="11"/>
      <c r="II1263" s="11"/>
      <c r="IJ1263" s="11"/>
      <c r="IK1263" s="11"/>
    </row>
    <row r="1264" spans="1:245" ht="15" customHeight="1" hidden="1">
      <c r="A1264" s="6">
        <v>6</v>
      </c>
      <c r="B1264" s="13" t="s">
        <v>28</v>
      </c>
      <c r="C1264" s="3"/>
      <c r="D1264" s="3">
        <v>31074</v>
      </c>
      <c r="E1264" s="3"/>
      <c r="F1264" s="3">
        <v>23</v>
      </c>
      <c r="G1264" s="3">
        <v>7</v>
      </c>
      <c r="H1264" s="3">
        <v>1974</v>
      </c>
      <c r="I1264" s="16" t="s">
        <v>557</v>
      </c>
      <c r="J1264" s="4">
        <v>2018</v>
      </c>
      <c r="K1264" s="5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  <c r="BQ1264" s="1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11"/>
      <c r="CF1264" s="11"/>
      <c r="CG1264" s="11"/>
      <c r="CH1264" s="11"/>
      <c r="CI1264" s="11"/>
      <c r="CJ1264" s="11"/>
      <c r="CK1264" s="11"/>
      <c r="CL1264" s="11"/>
      <c r="CM1264" s="11"/>
      <c r="CN1264" s="11"/>
      <c r="CO1264" s="11"/>
      <c r="CP1264" s="11"/>
      <c r="CQ1264" s="11"/>
      <c r="CR1264" s="11"/>
      <c r="CS1264" s="11"/>
      <c r="CT1264" s="11"/>
      <c r="CU1264" s="11"/>
      <c r="CV1264" s="11"/>
      <c r="CW1264" s="11"/>
      <c r="CX1264" s="11"/>
      <c r="CY1264" s="11"/>
      <c r="CZ1264" s="11"/>
      <c r="DA1264" s="11"/>
      <c r="DB1264" s="11"/>
      <c r="DC1264" s="11"/>
      <c r="DD1264" s="11"/>
      <c r="DE1264" s="11"/>
      <c r="DF1264" s="11"/>
      <c r="DG1264" s="11"/>
      <c r="DH1264" s="11"/>
      <c r="DI1264" s="11"/>
      <c r="DJ1264" s="11"/>
      <c r="DK1264" s="11"/>
      <c r="DL1264" s="11"/>
      <c r="DM1264" s="11"/>
      <c r="DN1264" s="11"/>
      <c r="DO1264" s="11"/>
      <c r="DP1264" s="11"/>
      <c r="DQ1264" s="11"/>
      <c r="DR1264" s="11"/>
      <c r="DS1264" s="11"/>
      <c r="DT1264" s="11"/>
      <c r="DU1264" s="11"/>
      <c r="DV1264" s="11"/>
      <c r="DW1264" s="11"/>
      <c r="DX1264" s="11"/>
      <c r="DY1264" s="11"/>
      <c r="DZ1264" s="11"/>
      <c r="EA1264" s="11"/>
      <c r="EB1264" s="11"/>
      <c r="EC1264" s="11"/>
      <c r="ED1264" s="11"/>
      <c r="EE1264" s="11"/>
      <c r="EF1264" s="11"/>
      <c r="EG1264" s="11"/>
      <c r="EH1264" s="11"/>
      <c r="EI1264" s="11"/>
      <c r="EJ1264" s="11"/>
      <c r="EK1264" s="11"/>
      <c r="EL1264" s="11"/>
      <c r="EM1264" s="11"/>
      <c r="EN1264" s="11"/>
      <c r="EO1264" s="11"/>
      <c r="EP1264" s="11"/>
      <c r="EQ1264" s="11"/>
      <c r="ER1264" s="11"/>
      <c r="ES1264" s="11"/>
      <c r="ET1264" s="11"/>
      <c r="EU1264" s="11"/>
      <c r="EV1264" s="11"/>
      <c r="EW1264" s="11"/>
      <c r="EX1264" s="11"/>
      <c r="EY1264" s="11"/>
      <c r="EZ1264" s="11"/>
      <c r="FA1264" s="11"/>
      <c r="FB1264" s="11"/>
      <c r="FC1264" s="11"/>
      <c r="FD1264" s="11"/>
      <c r="FE1264" s="11"/>
      <c r="FF1264" s="11"/>
      <c r="FG1264" s="11"/>
      <c r="FH1264" s="11"/>
      <c r="FI1264" s="11"/>
      <c r="FJ1264" s="11"/>
      <c r="FK1264" s="11"/>
      <c r="FL1264" s="11"/>
      <c r="FM1264" s="11"/>
      <c r="FN1264" s="11"/>
      <c r="FO1264" s="11"/>
      <c r="FP1264" s="11"/>
      <c r="FQ1264" s="11"/>
      <c r="FR1264" s="11"/>
      <c r="FS1264" s="11"/>
      <c r="FT1264" s="11"/>
      <c r="FU1264" s="11"/>
      <c r="FV1264" s="11"/>
      <c r="FW1264" s="11"/>
      <c r="FX1264" s="11"/>
      <c r="FY1264" s="11"/>
      <c r="FZ1264" s="11"/>
      <c r="GA1264" s="11"/>
      <c r="GB1264" s="11"/>
      <c r="GC1264" s="11"/>
      <c r="GD1264" s="11"/>
      <c r="GE1264" s="11"/>
      <c r="GF1264" s="11"/>
      <c r="GG1264" s="11"/>
      <c r="GH1264" s="11"/>
      <c r="GI1264" s="11"/>
      <c r="GJ1264" s="11"/>
      <c r="GK1264" s="11"/>
      <c r="GL1264" s="11"/>
      <c r="GM1264" s="11"/>
      <c r="GN1264" s="11"/>
      <c r="GO1264" s="11"/>
      <c r="GP1264" s="11"/>
      <c r="GQ1264" s="11"/>
      <c r="GR1264" s="11"/>
      <c r="GS1264" s="11"/>
      <c r="GT1264" s="11"/>
      <c r="GU1264" s="11"/>
      <c r="GV1264" s="11"/>
      <c r="GW1264" s="11"/>
      <c r="GX1264" s="11"/>
      <c r="GY1264" s="11"/>
      <c r="GZ1264" s="11"/>
      <c r="HA1264" s="11"/>
      <c r="HB1264" s="11"/>
      <c r="HC1264" s="11"/>
      <c r="HD1264" s="11"/>
      <c r="HE1264" s="11"/>
      <c r="HF1264" s="11"/>
      <c r="HG1264" s="11"/>
      <c r="HH1264" s="11"/>
      <c r="HI1264" s="11"/>
      <c r="HJ1264" s="11"/>
      <c r="HK1264" s="11"/>
      <c r="HL1264" s="11"/>
      <c r="HM1264" s="11"/>
      <c r="HN1264" s="11"/>
      <c r="HO1264" s="11"/>
      <c r="HP1264" s="11"/>
      <c r="HQ1264" s="11"/>
      <c r="HR1264" s="11"/>
      <c r="HS1264" s="11"/>
      <c r="HT1264" s="11"/>
      <c r="HU1264" s="11"/>
      <c r="HV1264" s="11"/>
      <c r="HW1264" s="11"/>
      <c r="HX1264" s="11"/>
      <c r="HY1264" s="11"/>
      <c r="HZ1264" s="11"/>
      <c r="IA1264" s="11"/>
      <c r="IB1264" s="11"/>
      <c r="IC1264" s="11"/>
      <c r="ID1264" s="11"/>
      <c r="IE1264" s="11"/>
      <c r="IF1264" s="11"/>
      <c r="IG1264" s="11"/>
      <c r="IH1264" s="11"/>
      <c r="II1264" s="11"/>
      <c r="IJ1264" s="11"/>
      <c r="IK1264" s="11"/>
    </row>
    <row r="1265" spans="1:245" ht="15" customHeight="1" hidden="1">
      <c r="A1265" s="6">
        <v>7</v>
      </c>
      <c r="B1265" s="13" t="s">
        <v>29</v>
      </c>
      <c r="C1265" s="3"/>
      <c r="D1265" s="3">
        <v>29174</v>
      </c>
      <c r="E1265" s="3"/>
      <c r="F1265" s="3">
        <v>23</v>
      </c>
      <c r="G1265" s="3">
        <v>7</v>
      </c>
      <c r="H1265" s="3">
        <v>1974</v>
      </c>
      <c r="I1265" s="16" t="s">
        <v>557</v>
      </c>
      <c r="J1265" s="4">
        <v>2018</v>
      </c>
      <c r="K1265" s="5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11"/>
      <c r="CF1265" s="11"/>
      <c r="CG1265" s="11"/>
      <c r="CH1265" s="11"/>
      <c r="CI1265" s="11"/>
      <c r="CJ1265" s="11"/>
      <c r="CK1265" s="11"/>
      <c r="CL1265" s="11"/>
      <c r="CM1265" s="11"/>
      <c r="CN1265" s="11"/>
      <c r="CO1265" s="11"/>
      <c r="CP1265" s="11"/>
      <c r="CQ1265" s="11"/>
      <c r="CR1265" s="11"/>
      <c r="CS1265" s="11"/>
      <c r="CT1265" s="11"/>
      <c r="CU1265" s="11"/>
      <c r="CV1265" s="11"/>
      <c r="CW1265" s="11"/>
      <c r="CX1265" s="11"/>
      <c r="CY1265" s="11"/>
      <c r="CZ1265" s="11"/>
      <c r="DA1265" s="11"/>
      <c r="DB1265" s="11"/>
      <c r="DC1265" s="11"/>
      <c r="DD1265" s="11"/>
      <c r="DE1265" s="11"/>
      <c r="DF1265" s="11"/>
      <c r="DG1265" s="11"/>
      <c r="DH1265" s="11"/>
      <c r="DI1265" s="11"/>
      <c r="DJ1265" s="11"/>
      <c r="DK1265" s="11"/>
      <c r="DL1265" s="11"/>
      <c r="DM1265" s="11"/>
      <c r="DN1265" s="11"/>
      <c r="DO1265" s="11"/>
      <c r="DP1265" s="11"/>
      <c r="DQ1265" s="11"/>
      <c r="DR1265" s="11"/>
      <c r="DS1265" s="11"/>
      <c r="DT1265" s="11"/>
      <c r="DU1265" s="11"/>
      <c r="DV1265" s="11"/>
      <c r="DW1265" s="11"/>
      <c r="DX1265" s="11"/>
      <c r="DY1265" s="11"/>
      <c r="DZ1265" s="11"/>
      <c r="EA1265" s="11"/>
      <c r="EB1265" s="11"/>
      <c r="EC1265" s="11"/>
      <c r="ED1265" s="11"/>
      <c r="EE1265" s="11"/>
      <c r="EF1265" s="11"/>
      <c r="EG1265" s="11"/>
      <c r="EH1265" s="11"/>
      <c r="EI1265" s="11"/>
      <c r="EJ1265" s="11"/>
      <c r="EK1265" s="11"/>
      <c r="EL1265" s="11"/>
      <c r="EM1265" s="11"/>
      <c r="EN1265" s="11"/>
      <c r="EO1265" s="11"/>
      <c r="EP1265" s="11"/>
      <c r="EQ1265" s="11"/>
      <c r="ER1265" s="11"/>
      <c r="ES1265" s="11"/>
      <c r="ET1265" s="11"/>
      <c r="EU1265" s="11"/>
      <c r="EV1265" s="11"/>
      <c r="EW1265" s="11"/>
      <c r="EX1265" s="11"/>
      <c r="EY1265" s="11"/>
      <c r="EZ1265" s="11"/>
      <c r="FA1265" s="11"/>
      <c r="FB1265" s="11"/>
      <c r="FC1265" s="11"/>
      <c r="FD1265" s="11"/>
      <c r="FE1265" s="11"/>
      <c r="FF1265" s="11"/>
      <c r="FG1265" s="11"/>
      <c r="FH1265" s="11"/>
      <c r="FI1265" s="11"/>
      <c r="FJ1265" s="11"/>
      <c r="FK1265" s="11"/>
      <c r="FL1265" s="11"/>
      <c r="FM1265" s="11"/>
      <c r="FN1265" s="11"/>
      <c r="FO1265" s="11"/>
      <c r="FP1265" s="11"/>
      <c r="FQ1265" s="11"/>
      <c r="FR1265" s="11"/>
      <c r="FS1265" s="11"/>
      <c r="FT1265" s="11"/>
      <c r="FU1265" s="11"/>
      <c r="FV1265" s="11"/>
      <c r="FW1265" s="11"/>
      <c r="FX1265" s="11"/>
      <c r="FY1265" s="11"/>
      <c r="FZ1265" s="11"/>
      <c r="GA1265" s="11"/>
      <c r="GB1265" s="11"/>
      <c r="GC1265" s="11"/>
      <c r="GD1265" s="11"/>
      <c r="GE1265" s="11"/>
      <c r="GF1265" s="11"/>
      <c r="GG1265" s="11"/>
      <c r="GH1265" s="11"/>
      <c r="GI1265" s="11"/>
      <c r="GJ1265" s="11"/>
      <c r="GK1265" s="11"/>
      <c r="GL1265" s="11"/>
      <c r="GM1265" s="11"/>
      <c r="GN1265" s="11"/>
      <c r="GO1265" s="11"/>
      <c r="GP1265" s="11"/>
      <c r="GQ1265" s="11"/>
      <c r="GR1265" s="11"/>
      <c r="GS1265" s="11"/>
      <c r="GT1265" s="11"/>
      <c r="GU1265" s="11"/>
      <c r="GV1265" s="11"/>
      <c r="GW1265" s="11"/>
      <c r="GX1265" s="11"/>
      <c r="GY1265" s="11"/>
      <c r="GZ1265" s="11"/>
      <c r="HA1265" s="11"/>
      <c r="HB1265" s="11"/>
      <c r="HC1265" s="11"/>
      <c r="HD1265" s="11"/>
      <c r="HE1265" s="11"/>
      <c r="HF1265" s="11"/>
      <c r="HG1265" s="11"/>
      <c r="HH1265" s="11"/>
      <c r="HI1265" s="11"/>
      <c r="HJ1265" s="11"/>
      <c r="HK1265" s="11"/>
      <c r="HL1265" s="11"/>
      <c r="HM1265" s="11"/>
      <c r="HN1265" s="11"/>
      <c r="HO1265" s="11"/>
      <c r="HP1265" s="11"/>
      <c r="HQ1265" s="11"/>
      <c r="HR1265" s="11"/>
      <c r="HS1265" s="11"/>
      <c r="HT1265" s="11"/>
      <c r="HU1265" s="11"/>
      <c r="HV1265" s="11"/>
      <c r="HW1265" s="11"/>
      <c r="HX1265" s="11"/>
      <c r="HY1265" s="11"/>
      <c r="HZ1265" s="11"/>
      <c r="IA1265" s="11"/>
      <c r="IB1265" s="11"/>
      <c r="IC1265" s="11"/>
      <c r="ID1265" s="11"/>
      <c r="IE1265" s="11"/>
      <c r="IF1265" s="11"/>
      <c r="IG1265" s="11"/>
      <c r="IH1265" s="11"/>
      <c r="II1265" s="11"/>
      <c r="IJ1265" s="11"/>
      <c r="IK1265" s="11"/>
    </row>
    <row r="1266" spans="1:245" ht="15" customHeight="1" hidden="1">
      <c r="A1266" s="6">
        <v>8</v>
      </c>
      <c r="B1266" s="13" t="s">
        <v>30</v>
      </c>
      <c r="C1266" s="3"/>
      <c r="D1266" s="3">
        <v>29175</v>
      </c>
      <c r="E1266" s="3"/>
      <c r="F1266" s="3">
        <v>23</v>
      </c>
      <c r="G1266" s="3">
        <v>7</v>
      </c>
      <c r="H1266" s="3">
        <v>1975</v>
      </c>
      <c r="I1266" s="16" t="s">
        <v>557</v>
      </c>
      <c r="J1266" s="4">
        <v>2019</v>
      </c>
      <c r="K1266" s="5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  <c r="DI1266" s="11"/>
      <c r="DJ1266" s="11"/>
      <c r="DK1266" s="11"/>
      <c r="DL1266" s="11"/>
      <c r="DM1266" s="11"/>
      <c r="DN1266" s="11"/>
      <c r="DO1266" s="11"/>
      <c r="DP1266" s="11"/>
      <c r="DQ1266" s="11"/>
      <c r="DR1266" s="11"/>
      <c r="DS1266" s="11"/>
      <c r="DT1266" s="11"/>
      <c r="DU1266" s="11"/>
      <c r="DV1266" s="11"/>
      <c r="DW1266" s="11"/>
      <c r="DX1266" s="11"/>
      <c r="DY1266" s="11"/>
      <c r="DZ1266" s="11"/>
      <c r="EA1266" s="11"/>
      <c r="EB1266" s="11"/>
      <c r="EC1266" s="11"/>
      <c r="ED1266" s="11"/>
      <c r="EE1266" s="11"/>
      <c r="EF1266" s="11"/>
      <c r="EG1266" s="11"/>
      <c r="EH1266" s="11"/>
      <c r="EI1266" s="11"/>
      <c r="EJ1266" s="11"/>
      <c r="EK1266" s="11"/>
      <c r="EL1266" s="11"/>
      <c r="EM1266" s="11"/>
      <c r="EN1266" s="11"/>
      <c r="EO1266" s="11"/>
      <c r="EP1266" s="11"/>
      <c r="EQ1266" s="11"/>
      <c r="ER1266" s="11"/>
      <c r="ES1266" s="11"/>
      <c r="ET1266" s="11"/>
      <c r="EU1266" s="11"/>
      <c r="EV1266" s="11"/>
      <c r="EW1266" s="11"/>
      <c r="EX1266" s="11"/>
      <c r="EY1266" s="11"/>
      <c r="EZ1266" s="11"/>
      <c r="FA1266" s="11"/>
      <c r="FB1266" s="11"/>
      <c r="FC1266" s="11"/>
      <c r="FD1266" s="11"/>
      <c r="FE1266" s="11"/>
      <c r="FF1266" s="11"/>
      <c r="FG1266" s="11"/>
      <c r="FH1266" s="11"/>
      <c r="FI1266" s="11"/>
      <c r="FJ1266" s="11"/>
      <c r="FK1266" s="11"/>
      <c r="FL1266" s="11"/>
      <c r="FM1266" s="11"/>
      <c r="FN1266" s="11"/>
      <c r="FO1266" s="11"/>
      <c r="FP1266" s="11"/>
      <c r="FQ1266" s="11"/>
      <c r="FR1266" s="11"/>
      <c r="FS1266" s="11"/>
      <c r="FT1266" s="11"/>
      <c r="FU1266" s="11"/>
      <c r="FV1266" s="11"/>
      <c r="FW1266" s="11"/>
      <c r="FX1266" s="11"/>
      <c r="FY1266" s="11"/>
      <c r="FZ1266" s="11"/>
      <c r="GA1266" s="11"/>
      <c r="GB1266" s="11"/>
      <c r="GC1266" s="11"/>
      <c r="GD1266" s="11"/>
      <c r="GE1266" s="11"/>
      <c r="GF1266" s="11"/>
      <c r="GG1266" s="11"/>
      <c r="GH1266" s="11"/>
      <c r="GI1266" s="11"/>
      <c r="GJ1266" s="11"/>
      <c r="GK1266" s="11"/>
      <c r="GL1266" s="11"/>
      <c r="GM1266" s="11"/>
      <c r="GN1266" s="11"/>
      <c r="GO1266" s="11"/>
      <c r="GP1266" s="11"/>
      <c r="GQ1266" s="11"/>
      <c r="GR1266" s="11"/>
      <c r="GS1266" s="11"/>
      <c r="GT1266" s="11"/>
      <c r="GU1266" s="11"/>
      <c r="GV1266" s="11"/>
      <c r="GW1266" s="11"/>
      <c r="GX1266" s="11"/>
      <c r="GY1266" s="11"/>
      <c r="GZ1266" s="11"/>
      <c r="HA1266" s="11"/>
      <c r="HB1266" s="11"/>
      <c r="HC1266" s="11"/>
      <c r="HD1266" s="11"/>
      <c r="HE1266" s="11"/>
      <c r="HF1266" s="11"/>
      <c r="HG1266" s="11"/>
      <c r="HH1266" s="11"/>
      <c r="HI1266" s="11"/>
      <c r="HJ1266" s="11"/>
      <c r="HK1266" s="11"/>
      <c r="HL1266" s="11"/>
      <c r="HM1266" s="11"/>
      <c r="HN1266" s="11"/>
      <c r="HO1266" s="11"/>
      <c r="HP1266" s="11"/>
      <c r="HQ1266" s="11"/>
      <c r="HR1266" s="11"/>
      <c r="HS1266" s="11"/>
      <c r="HT1266" s="11"/>
      <c r="HU1266" s="11"/>
      <c r="HV1266" s="11"/>
      <c r="HW1266" s="11"/>
      <c r="HX1266" s="11"/>
      <c r="HY1266" s="11"/>
      <c r="HZ1266" s="11"/>
      <c r="IA1266" s="11"/>
      <c r="IB1266" s="11"/>
      <c r="IC1266" s="11"/>
      <c r="ID1266" s="11"/>
      <c r="IE1266" s="11"/>
      <c r="IF1266" s="11"/>
      <c r="IG1266" s="11"/>
      <c r="IH1266" s="11"/>
      <c r="II1266" s="11"/>
      <c r="IJ1266" s="11"/>
      <c r="IK1266" s="11"/>
    </row>
    <row r="1267" spans="1:245" ht="15" customHeight="1" hidden="1">
      <c r="A1267" s="6">
        <v>9</v>
      </c>
      <c r="B1267" s="13" t="s">
        <v>37</v>
      </c>
      <c r="C1267" s="3"/>
      <c r="D1267" s="3">
        <v>18193</v>
      </c>
      <c r="E1267" s="3"/>
      <c r="F1267" s="3">
        <v>23</v>
      </c>
      <c r="G1267" s="3">
        <v>7</v>
      </c>
      <c r="H1267" s="3">
        <v>1971</v>
      </c>
      <c r="I1267" s="16" t="s">
        <v>557</v>
      </c>
      <c r="J1267" s="4">
        <v>2019</v>
      </c>
      <c r="K1267" s="5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  <c r="DN1267" s="11"/>
      <c r="DO1267" s="11"/>
      <c r="DP1267" s="11"/>
      <c r="DQ1267" s="11"/>
      <c r="DR1267" s="11"/>
      <c r="DS1267" s="11"/>
      <c r="DT1267" s="11"/>
      <c r="DU1267" s="11"/>
      <c r="DV1267" s="11"/>
      <c r="DW1267" s="11"/>
      <c r="DX1267" s="11"/>
      <c r="DY1267" s="11"/>
      <c r="DZ1267" s="11"/>
      <c r="EA1267" s="11"/>
      <c r="EB1267" s="11"/>
      <c r="EC1267" s="11"/>
      <c r="ED1267" s="11"/>
      <c r="EE1267" s="11"/>
      <c r="EF1267" s="11"/>
      <c r="EG1267" s="11"/>
      <c r="EH1267" s="11"/>
      <c r="EI1267" s="11"/>
      <c r="EJ1267" s="11"/>
      <c r="EK1267" s="11"/>
      <c r="EL1267" s="11"/>
      <c r="EM1267" s="11"/>
      <c r="EN1267" s="11"/>
      <c r="EO1267" s="11"/>
      <c r="EP1267" s="11"/>
      <c r="EQ1267" s="11"/>
      <c r="ER1267" s="11"/>
      <c r="ES1267" s="11"/>
      <c r="ET1267" s="11"/>
      <c r="EU1267" s="11"/>
      <c r="EV1267" s="11"/>
      <c r="EW1267" s="11"/>
      <c r="EX1267" s="11"/>
      <c r="EY1267" s="11"/>
      <c r="EZ1267" s="11"/>
      <c r="FA1267" s="11"/>
      <c r="FB1267" s="11"/>
      <c r="FC1267" s="11"/>
      <c r="FD1267" s="11"/>
      <c r="FE1267" s="11"/>
      <c r="FF1267" s="11"/>
      <c r="FG1267" s="11"/>
      <c r="FH1267" s="11"/>
      <c r="FI1267" s="11"/>
      <c r="FJ1267" s="11"/>
      <c r="FK1267" s="11"/>
      <c r="FL1267" s="11"/>
      <c r="FM1267" s="11"/>
      <c r="FN1267" s="11"/>
      <c r="FO1267" s="11"/>
      <c r="FP1267" s="11"/>
      <c r="FQ1267" s="11"/>
      <c r="FR1267" s="11"/>
      <c r="FS1267" s="11"/>
      <c r="FT1267" s="11"/>
      <c r="FU1267" s="11"/>
      <c r="FV1267" s="11"/>
      <c r="FW1267" s="11"/>
      <c r="FX1267" s="11"/>
      <c r="FY1267" s="11"/>
      <c r="FZ1267" s="11"/>
      <c r="GA1267" s="11"/>
      <c r="GB1267" s="11"/>
      <c r="GC1267" s="11"/>
      <c r="GD1267" s="11"/>
      <c r="GE1267" s="11"/>
      <c r="GF1267" s="11"/>
      <c r="GG1267" s="11"/>
      <c r="GH1267" s="11"/>
      <c r="GI1267" s="11"/>
      <c r="GJ1267" s="11"/>
      <c r="GK1267" s="11"/>
      <c r="GL1267" s="11"/>
      <c r="GM1267" s="11"/>
      <c r="GN1267" s="11"/>
      <c r="GO1267" s="11"/>
      <c r="GP1267" s="11"/>
      <c r="GQ1267" s="11"/>
      <c r="GR1267" s="11"/>
      <c r="GS1267" s="11"/>
      <c r="GT1267" s="11"/>
      <c r="GU1267" s="11"/>
      <c r="GV1267" s="11"/>
      <c r="GW1267" s="11"/>
      <c r="GX1267" s="11"/>
      <c r="GY1267" s="11"/>
      <c r="GZ1267" s="11"/>
      <c r="HA1267" s="11"/>
      <c r="HB1267" s="11"/>
      <c r="HC1267" s="11"/>
      <c r="HD1267" s="11"/>
      <c r="HE1267" s="11"/>
      <c r="HF1267" s="11"/>
      <c r="HG1267" s="11"/>
      <c r="HH1267" s="11"/>
      <c r="HI1267" s="11"/>
      <c r="HJ1267" s="11"/>
      <c r="HK1267" s="11"/>
      <c r="HL1267" s="11"/>
      <c r="HM1267" s="11"/>
      <c r="HN1267" s="11"/>
      <c r="HO1267" s="11"/>
      <c r="HP1267" s="11"/>
      <c r="HQ1267" s="11"/>
      <c r="HR1267" s="11"/>
      <c r="HS1267" s="11"/>
      <c r="HT1267" s="11"/>
      <c r="HU1267" s="11"/>
      <c r="HV1267" s="11"/>
      <c r="HW1267" s="11"/>
      <c r="HX1267" s="11"/>
      <c r="HY1267" s="11"/>
      <c r="HZ1267" s="11"/>
      <c r="IA1267" s="11"/>
      <c r="IB1267" s="11"/>
      <c r="IC1267" s="11"/>
      <c r="ID1267" s="11"/>
      <c r="IE1267" s="11"/>
      <c r="IF1267" s="11"/>
      <c r="IG1267" s="11"/>
      <c r="IH1267" s="11"/>
      <c r="II1267" s="11"/>
      <c r="IJ1267" s="11"/>
      <c r="IK1267" s="11"/>
    </row>
    <row r="1268" spans="1:245" ht="15" customHeight="1" hidden="1">
      <c r="A1268" s="6">
        <v>10</v>
      </c>
      <c r="B1268" s="13" t="s">
        <v>38</v>
      </c>
      <c r="C1268" s="3"/>
      <c r="D1268" s="3">
        <v>18193</v>
      </c>
      <c r="E1268" s="3"/>
      <c r="F1268" s="3">
        <v>23</v>
      </c>
      <c r="G1268" s="3">
        <v>7</v>
      </c>
      <c r="H1268" s="3">
        <v>1971</v>
      </c>
      <c r="I1268" s="16" t="s">
        <v>557</v>
      </c>
      <c r="J1268" s="4">
        <v>2019</v>
      </c>
      <c r="K1268" s="5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  <c r="BQ1268" s="1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11"/>
      <c r="CF1268" s="11"/>
      <c r="CG1268" s="11"/>
      <c r="CH1268" s="11"/>
      <c r="CI1268" s="11"/>
      <c r="CJ1268" s="11"/>
      <c r="CK1268" s="11"/>
      <c r="CL1268" s="11"/>
      <c r="CM1268" s="11"/>
      <c r="CN1268" s="11"/>
      <c r="CO1268" s="11"/>
      <c r="CP1268" s="11"/>
      <c r="CQ1268" s="11"/>
      <c r="CR1268" s="11"/>
      <c r="CS1268" s="11"/>
      <c r="CT1268" s="11"/>
      <c r="CU1268" s="11"/>
      <c r="CV1268" s="11"/>
      <c r="CW1268" s="11"/>
      <c r="CX1268" s="11"/>
      <c r="CY1268" s="11"/>
      <c r="CZ1268" s="11"/>
      <c r="DA1268" s="11"/>
      <c r="DB1268" s="11"/>
      <c r="DC1268" s="11"/>
      <c r="DD1268" s="11"/>
      <c r="DE1268" s="11"/>
      <c r="DF1268" s="11"/>
      <c r="DG1268" s="11"/>
      <c r="DH1268" s="11"/>
      <c r="DI1268" s="11"/>
      <c r="DJ1268" s="11"/>
      <c r="DK1268" s="11"/>
      <c r="DL1268" s="11"/>
      <c r="DM1268" s="11"/>
      <c r="DN1268" s="11"/>
      <c r="DO1268" s="11"/>
      <c r="DP1268" s="11"/>
      <c r="DQ1268" s="11"/>
      <c r="DR1268" s="11"/>
      <c r="DS1268" s="11"/>
      <c r="DT1268" s="11"/>
      <c r="DU1268" s="11"/>
      <c r="DV1268" s="11"/>
      <c r="DW1268" s="11"/>
      <c r="DX1268" s="11"/>
      <c r="DY1268" s="11"/>
      <c r="DZ1268" s="11"/>
      <c r="EA1268" s="11"/>
      <c r="EB1268" s="11"/>
      <c r="EC1268" s="11"/>
      <c r="ED1268" s="11"/>
      <c r="EE1268" s="11"/>
      <c r="EF1268" s="11"/>
      <c r="EG1268" s="11"/>
      <c r="EH1268" s="11"/>
      <c r="EI1268" s="11"/>
      <c r="EJ1268" s="11"/>
      <c r="EK1268" s="11"/>
      <c r="EL1268" s="11"/>
      <c r="EM1268" s="11"/>
      <c r="EN1268" s="11"/>
      <c r="EO1268" s="11"/>
      <c r="EP1268" s="11"/>
      <c r="EQ1268" s="11"/>
      <c r="ER1268" s="11"/>
      <c r="ES1268" s="11"/>
      <c r="ET1268" s="11"/>
      <c r="EU1268" s="11"/>
      <c r="EV1268" s="11"/>
      <c r="EW1268" s="11"/>
      <c r="EX1268" s="11"/>
      <c r="EY1268" s="11"/>
      <c r="EZ1268" s="11"/>
      <c r="FA1268" s="11"/>
      <c r="FB1268" s="11"/>
      <c r="FC1268" s="11"/>
      <c r="FD1268" s="11"/>
      <c r="FE1268" s="11"/>
      <c r="FF1268" s="11"/>
      <c r="FG1268" s="11"/>
      <c r="FH1268" s="11"/>
      <c r="FI1268" s="11"/>
      <c r="FJ1268" s="11"/>
      <c r="FK1268" s="11"/>
      <c r="FL1268" s="11"/>
      <c r="FM1268" s="11"/>
      <c r="FN1268" s="11"/>
      <c r="FO1268" s="11"/>
      <c r="FP1268" s="11"/>
      <c r="FQ1268" s="11"/>
      <c r="FR1268" s="11"/>
      <c r="FS1268" s="11"/>
      <c r="FT1268" s="11"/>
      <c r="FU1268" s="11"/>
      <c r="FV1268" s="11"/>
      <c r="FW1268" s="11"/>
      <c r="FX1268" s="11"/>
      <c r="FY1268" s="11"/>
      <c r="FZ1268" s="11"/>
      <c r="GA1268" s="11"/>
      <c r="GB1268" s="11"/>
      <c r="GC1268" s="11"/>
      <c r="GD1268" s="11"/>
      <c r="GE1268" s="11"/>
      <c r="GF1268" s="11"/>
      <c r="GG1268" s="11"/>
      <c r="GH1268" s="11"/>
      <c r="GI1268" s="11"/>
      <c r="GJ1268" s="11"/>
      <c r="GK1268" s="11"/>
      <c r="GL1268" s="11"/>
      <c r="GM1268" s="11"/>
      <c r="GN1268" s="11"/>
      <c r="GO1268" s="11"/>
      <c r="GP1268" s="11"/>
      <c r="GQ1268" s="11"/>
      <c r="GR1268" s="11"/>
      <c r="GS1268" s="11"/>
      <c r="GT1268" s="11"/>
      <c r="GU1268" s="11"/>
      <c r="GV1268" s="11"/>
      <c r="GW1268" s="11"/>
      <c r="GX1268" s="11"/>
      <c r="GY1268" s="11"/>
      <c r="GZ1268" s="11"/>
      <c r="HA1268" s="11"/>
      <c r="HB1268" s="11"/>
      <c r="HC1268" s="11"/>
      <c r="HD1268" s="11"/>
      <c r="HE1268" s="11"/>
      <c r="HF1268" s="11"/>
      <c r="HG1268" s="11"/>
      <c r="HH1268" s="11"/>
      <c r="HI1268" s="11"/>
      <c r="HJ1268" s="11"/>
      <c r="HK1268" s="11"/>
      <c r="HL1268" s="11"/>
      <c r="HM1268" s="11"/>
      <c r="HN1268" s="11"/>
      <c r="HO1268" s="11"/>
      <c r="HP1268" s="11"/>
      <c r="HQ1268" s="11"/>
      <c r="HR1268" s="11"/>
      <c r="HS1268" s="11"/>
      <c r="HT1268" s="11"/>
      <c r="HU1268" s="11"/>
      <c r="HV1268" s="11"/>
      <c r="HW1268" s="11"/>
      <c r="HX1268" s="11"/>
      <c r="HY1268" s="11"/>
      <c r="HZ1268" s="11"/>
      <c r="IA1268" s="11"/>
      <c r="IB1268" s="11"/>
      <c r="IC1268" s="11"/>
      <c r="ID1268" s="11"/>
      <c r="IE1268" s="11"/>
      <c r="IF1268" s="11"/>
      <c r="IG1268" s="11"/>
      <c r="IH1268" s="11"/>
      <c r="II1268" s="11"/>
      <c r="IJ1268" s="11"/>
      <c r="IK1268" s="11"/>
    </row>
    <row r="1269" spans="1:245" ht="15" customHeight="1" hidden="1">
      <c r="A1269" s="6">
        <v>11</v>
      </c>
      <c r="B1269" s="13" t="s">
        <v>40</v>
      </c>
      <c r="C1269" s="3"/>
      <c r="D1269" s="3">
        <v>35719</v>
      </c>
      <c r="E1269" s="3"/>
      <c r="F1269" s="3">
        <v>23</v>
      </c>
      <c r="G1269" s="3">
        <v>7</v>
      </c>
      <c r="H1269" s="3">
        <v>1975</v>
      </c>
      <c r="I1269" s="16" t="s">
        <v>557</v>
      </c>
      <c r="J1269" s="4">
        <v>2019</v>
      </c>
      <c r="K1269" s="5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  <c r="BQ1269" s="1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11"/>
      <c r="CF1269" s="11"/>
      <c r="CG1269" s="11"/>
      <c r="CH1269" s="11"/>
      <c r="CI1269" s="11"/>
      <c r="CJ1269" s="11"/>
      <c r="CK1269" s="11"/>
      <c r="CL1269" s="11"/>
      <c r="CM1269" s="11"/>
      <c r="CN1269" s="11"/>
      <c r="CO1269" s="11"/>
      <c r="CP1269" s="11"/>
      <c r="CQ1269" s="11"/>
      <c r="CR1269" s="11"/>
      <c r="CS1269" s="11"/>
      <c r="CT1269" s="11"/>
      <c r="CU1269" s="11"/>
      <c r="CV1269" s="11"/>
      <c r="CW1269" s="11"/>
      <c r="CX1269" s="11"/>
      <c r="CY1269" s="11"/>
      <c r="CZ1269" s="11"/>
      <c r="DA1269" s="11"/>
      <c r="DB1269" s="11"/>
      <c r="DC1269" s="11"/>
      <c r="DD1269" s="11"/>
      <c r="DE1269" s="11"/>
      <c r="DF1269" s="11"/>
      <c r="DG1269" s="11"/>
      <c r="DH1269" s="11"/>
      <c r="DI1269" s="11"/>
      <c r="DJ1269" s="11"/>
      <c r="DK1269" s="11"/>
      <c r="DL1269" s="11"/>
      <c r="DM1269" s="11"/>
      <c r="DN1269" s="11"/>
      <c r="DO1269" s="11"/>
      <c r="DP1269" s="11"/>
      <c r="DQ1269" s="11"/>
      <c r="DR1269" s="11"/>
      <c r="DS1269" s="11"/>
      <c r="DT1269" s="11"/>
      <c r="DU1269" s="11"/>
      <c r="DV1269" s="11"/>
      <c r="DW1269" s="11"/>
      <c r="DX1269" s="11"/>
      <c r="DY1269" s="11"/>
      <c r="DZ1269" s="11"/>
      <c r="EA1269" s="11"/>
      <c r="EB1269" s="11"/>
      <c r="EC1269" s="11"/>
      <c r="ED1269" s="11"/>
      <c r="EE1269" s="11"/>
      <c r="EF1269" s="11"/>
      <c r="EG1269" s="11"/>
      <c r="EH1269" s="11"/>
      <c r="EI1269" s="11"/>
      <c r="EJ1269" s="11"/>
      <c r="EK1269" s="11"/>
      <c r="EL1269" s="11"/>
      <c r="EM1269" s="11"/>
      <c r="EN1269" s="11"/>
      <c r="EO1269" s="11"/>
      <c r="EP1269" s="11"/>
      <c r="EQ1269" s="11"/>
      <c r="ER1269" s="11"/>
      <c r="ES1269" s="11"/>
      <c r="ET1269" s="11"/>
      <c r="EU1269" s="11"/>
      <c r="EV1269" s="11"/>
      <c r="EW1269" s="11"/>
      <c r="EX1269" s="11"/>
      <c r="EY1269" s="11"/>
      <c r="EZ1269" s="11"/>
      <c r="FA1269" s="11"/>
      <c r="FB1269" s="11"/>
      <c r="FC1269" s="11"/>
      <c r="FD1269" s="11"/>
      <c r="FE1269" s="11"/>
      <c r="FF1269" s="11"/>
      <c r="FG1269" s="11"/>
      <c r="FH1269" s="11"/>
      <c r="FI1269" s="11"/>
      <c r="FJ1269" s="11"/>
      <c r="FK1269" s="11"/>
      <c r="FL1269" s="11"/>
      <c r="FM1269" s="11"/>
      <c r="FN1269" s="11"/>
      <c r="FO1269" s="11"/>
      <c r="FP1269" s="11"/>
      <c r="FQ1269" s="11"/>
      <c r="FR1269" s="11"/>
      <c r="FS1269" s="11"/>
      <c r="FT1269" s="11"/>
      <c r="FU1269" s="11"/>
      <c r="FV1269" s="11"/>
      <c r="FW1269" s="11"/>
      <c r="FX1269" s="11"/>
      <c r="FY1269" s="11"/>
      <c r="FZ1269" s="11"/>
      <c r="GA1269" s="11"/>
      <c r="GB1269" s="11"/>
      <c r="GC1269" s="11"/>
      <c r="GD1269" s="11"/>
      <c r="GE1269" s="11"/>
      <c r="GF1269" s="11"/>
      <c r="GG1269" s="11"/>
      <c r="GH1269" s="11"/>
      <c r="GI1269" s="11"/>
      <c r="GJ1269" s="11"/>
      <c r="GK1269" s="11"/>
      <c r="GL1269" s="11"/>
      <c r="GM1269" s="11"/>
      <c r="GN1269" s="11"/>
      <c r="GO1269" s="11"/>
      <c r="GP1269" s="11"/>
      <c r="GQ1269" s="11"/>
      <c r="GR1269" s="11"/>
      <c r="GS1269" s="11"/>
      <c r="GT1269" s="11"/>
      <c r="GU1269" s="11"/>
      <c r="GV1269" s="11"/>
      <c r="GW1269" s="11"/>
      <c r="GX1269" s="11"/>
      <c r="GY1269" s="11"/>
      <c r="GZ1269" s="11"/>
      <c r="HA1269" s="11"/>
      <c r="HB1269" s="11"/>
      <c r="HC1269" s="11"/>
      <c r="HD1269" s="11"/>
      <c r="HE1269" s="11"/>
      <c r="HF1269" s="11"/>
      <c r="HG1269" s="11"/>
      <c r="HH1269" s="11"/>
      <c r="HI1269" s="11"/>
      <c r="HJ1269" s="11"/>
      <c r="HK1269" s="11"/>
      <c r="HL1269" s="11"/>
      <c r="HM1269" s="11"/>
      <c r="HN1269" s="11"/>
      <c r="HO1269" s="11"/>
      <c r="HP1269" s="11"/>
      <c r="HQ1269" s="11"/>
      <c r="HR1269" s="11"/>
      <c r="HS1269" s="11"/>
      <c r="HT1269" s="11"/>
      <c r="HU1269" s="11"/>
      <c r="HV1269" s="11"/>
      <c r="HW1269" s="11"/>
      <c r="HX1269" s="11"/>
      <c r="HY1269" s="11"/>
      <c r="HZ1269" s="11"/>
      <c r="IA1269" s="11"/>
      <c r="IB1269" s="11"/>
      <c r="IC1269" s="11"/>
      <c r="ID1269" s="11"/>
      <c r="IE1269" s="11"/>
      <c r="IF1269" s="11"/>
      <c r="IG1269" s="11"/>
      <c r="IH1269" s="11"/>
      <c r="II1269" s="11"/>
      <c r="IJ1269" s="11"/>
      <c r="IK1269" s="11"/>
    </row>
    <row r="1270" spans="1:245" ht="15" customHeight="1" hidden="1">
      <c r="A1270" s="6">
        <v>12</v>
      </c>
      <c r="B1270" s="13" t="s">
        <v>41</v>
      </c>
      <c r="C1270" s="3"/>
      <c r="D1270" s="3">
        <v>35719</v>
      </c>
      <c r="E1270" s="3"/>
      <c r="F1270" s="3">
        <v>23</v>
      </c>
      <c r="G1270" s="3">
        <v>7</v>
      </c>
      <c r="H1270" s="3">
        <v>1975</v>
      </c>
      <c r="I1270" s="16" t="s">
        <v>557</v>
      </c>
      <c r="J1270" s="4">
        <v>2019</v>
      </c>
      <c r="K1270" s="5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  <c r="BQ1270" s="1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11"/>
      <c r="CF1270" s="11"/>
      <c r="CG1270" s="11"/>
      <c r="CH1270" s="11"/>
      <c r="CI1270" s="11"/>
      <c r="CJ1270" s="11"/>
      <c r="CK1270" s="11"/>
      <c r="CL1270" s="11"/>
      <c r="CM1270" s="11"/>
      <c r="CN1270" s="11"/>
      <c r="CO1270" s="11"/>
      <c r="CP1270" s="11"/>
      <c r="CQ1270" s="11"/>
      <c r="CR1270" s="11"/>
      <c r="CS1270" s="11"/>
      <c r="CT1270" s="11"/>
      <c r="CU1270" s="11"/>
      <c r="CV1270" s="11"/>
      <c r="CW1270" s="11"/>
      <c r="CX1270" s="11"/>
      <c r="CY1270" s="11"/>
      <c r="CZ1270" s="11"/>
      <c r="DA1270" s="11"/>
      <c r="DB1270" s="11"/>
      <c r="DC1270" s="11"/>
      <c r="DD1270" s="11"/>
      <c r="DE1270" s="11"/>
      <c r="DF1270" s="11"/>
      <c r="DG1270" s="11"/>
      <c r="DH1270" s="11"/>
      <c r="DI1270" s="11"/>
      <c r="DJ1270" s="11"/>
      <c r="DK1270" s="11"/>
      <c r="DL1270" s="11"/>
      <c r="DM1270" s="11"/>
      <c r="DN1270" s="11"/>
      <c r="DO1270" s="11"/>
      <c r="DP1270" s="11"/>
      <c r="DQ1270" s="11"/>
      <c r="DR1270" s="11"/>
      <c r="DS1270" s="11"/>
      <c r="DT1270" s="11"/>
      <c r="DU1270" s="11"/>
      <c r="DV1270" s="11"/>
      <c r="DW1270" s="11"/>
      <c r="DX1270" s="11"/>
      <c r="DY1270" s="11"/>
      <c r="DZ1270" s="11"/>
      <c r="EA1270" s="11"/>
      <c r="EB1270" s="11"/>
      <c r="EC1270" s="11"/>
      <c r="ED1270" s="11"/>
      <c r="EE1270" s="11"/>
      <c r="EF1270" s="11"/>
      <c r="EG1270" s="11"/>
      <c r="EH1270" s="11"/>
      <c r="EI1270" s="11"/>
      <c r="EJ1270" s="11"/>
      <c r="EK1270" s="11"/>
      <c r="EL1270" s="11"/>
      <c r="EM1270" s="11"/>
      <c r="EN1270" s="11"/>
      <c r="EO1270" s="11"/>
      <c r="EP1270" s="11"/>
      <c r="EQ1270" s="11"/>
      <c r="ER1270" s="11"/>
      <c r="ES1270" s="11"/>
      <c r="ET1270" s="11"/>
      <c r="EU1270" s="11"/>
      <c r="EV1270" s="11"/>
      <c r="EW1270" s="11"/>
      <c r="EX1270" s="11"/>
      <c r="EY1270" s="11"/>
      <c r="EZ1270" s="11"/>
      <c r="FA1270" s="11"/>
      <c r="FB1270" s="11"/>
      <c r="FC1270" s="11"/>
      <c r="FD1270" s="11"/>
      <c r="FE1270" s="11"/>
      <c r="FF1270" s="11"/>
      <c r="FG1270" s="11"/>
      <c r="FH1270" s="11"/>
      <c r="FI1270" s="11"/>
      <c r="FJ1270" s="11"/>
      <c r="FK1270" s="11"/>
      <c r="FL1270" s="11"/>
      <c r="FM1270" s="11"/>
      <c r="FN1270" s="11"/>
      <c r="FO1270" s="11"/>
      <c r="FP1270" s="11"/>
      <c r="FQ1270" s="11"/>
      <c r="FR1270" s="11"/>
      <c r="FS1270" s="11"/>
      <c r="FT1270" s="11"/>
      <c r="FU1270" s="11"/>
      <c r="FV1270" s="11"/>
      <c r="FW1270" s="11"/>
      <c r="FX1270" s="11"/>
      <c r="FY1270" s="11"/>
      <c r="FZ1270" s="11"/>
      <c r="GA1270" s="11"/>
      <c r="GB1270" s="11"/>
      <c r="GC1270" s="11"/>
      <c r="GD1270" s="11"/>
      <c r="GE1270" s="11"/>
      <c r="GF1270" s="11"/>
      <c r="GG1270" s="11"/>
      <c r="GH1270" s="11"/>
      <c r="GI1270" s="11"/>
      <c r="GJ1270" s="11"/>
      <c r="GK1270" s="11"/>
      <c r="GL1270" s="11"/>
      <c r="GM1270" s="11"/>
      <c r="GN1270" s="11"/>
      <c r="GO1270" s="11"/>
      <c r="GP1270" s="11"/>
      <c r="GQ1270" s="11"/>
      <c r="GR1270" s="11"/>
      <c r="GS1270" s="11"/>
      <c r="GT1270" s="11"/>
      <c r="GU1270" s="11"/>
      <c r="GV1270" s="11"/>
      <c r="GW1270" s="11"/>
      <c r="GX1270" s="11"/>
      <c r="GY1270" s="11"/>
      <c r="GZ1270" s="11"/>
      <c r="HA1270" s="11"/>
      <c r="HB1270" s="11"/>
      <c r="HC1270" s="11"/>
      <c r="HD1270" s="11"/>
      <c r="HE1270" s="11"/>
      <c r="HF1270" s="11"/>
      <c r="HG1270" s="11"/>
      <c r="HH1270" s="11"/>
      <c r="HI1270" s="11"/>
      <c r="HJ1270" s="11"/>
      <c r="HK1270" s="11"/>
      <c r="HL1270" s="11"/>
      <c r="HM1270" s="11"/>
      <c r="HN1270" s="11"/>
      <c r="HO1270" s="11"/>
      <c r="HP1270" s="11"/>
      <c r="HQ1270" s="11"/>
      <c r="HR1270" s="11"/>
      <c r="HS1270" s="11"/>
      <c r="HT1270" s="11"/>
      <c r="HU1270" s="11"/>
      <c r="HV1270" s="11"/>
      <c r="HW1270" s="11"/>
      <c r="HX1270" s="11"/>
      <c r="HY1270" s="11"/>
      <c r="HZ1270" s="11"/>
      <c r="IA1270" s="11"/>
      <c r="IB1270" s="11"/>
      <c r="IC1270" s="11"/>
      <c r="ID1270" s="11"/>
      <c r="IE1270" s="11"/>
      <c r="IF1270" s="11"/>
      <c r="IG1270" s="11"/>
      <c r="IH1270" s="11"/>
      <c r="II1270" s="11"/>
      <c r="IJ1270" s="11"/>
      <c r="IK1270" s="11"/>
    </row>
    <row r="1271" spans="1:245" ht="15" customHeight="1" hidden="1">
      <c r="A1271" s="6">
        <v>13</v>
      </c>
      <c r="B1271" s="13" t="s">
        <v>42</v>
      </c>
      <c r="C1271" s="3"/>
      <c r="D1271" s="3">
        <v>36613</v>
      </c>
      <c r="E1271" s="3"/>
      <c r="F1271" s="3">
        <v>23</v>
      </c>
      <c r="G1271" s="3">
        <v>7</v>
      </c>
      <c r="H1271" s="3">
        <v>1975</v>
      </c>
      <c r="I1271" s="16" t="s">
        <v>557</v>
      </c>
      <c r="J1271" s="4">
        <v>2019</v>
      </c>
      <c r="K1271" s="5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  <c r="DI1271" s="11"/>
      <c r="DJ1271" s="11"/>
      <c r="DK1271" s="11"/>
      <c r="DL1271" s="11"/>
      <c r="DM1271" s="11"/>
      <c r="DN1271" s="11"/>
      <c r="DO1271" s="11"/>
      <c r="DP1271" s="11"/>
      <c r="DQ1271" s="11"/>
      <c r="DR1271" s="11"/>
      <c r="DS1271" s="11"/>
      <c r="DT1271" s="11"/>
      <c r="DU1271" s="11"/>
      <c r="DV1271" s="11"/>
      <c r="DW1271" s="11"/>
      <c r="DX1271" s="11"/>
      <c r="DY1271" s="11"/>
      <c r="DZ1271" s="11"/>
      <c r="EA1271" s="11"/>
      <c r="EB1271" s="11"/>
      <c r="EC1271" s="11"/>
      <c r="ED1271" s="11"/>
      <c r="EE1271" s="11"/>
      <c r="EF1271" s="11"/>
      <c r="EG1271" s="11"/>
      <c r="EH1271" s="11"/>
      <c r="EI1271" s="11"/>
      <c r="EJ1271" s="11"/>
      <c r="EK1271" s="11"/>
      <c r="EL1271" s="11"/>
      <c r="EM1271" s="11"/>
      <c r="EN1271" s="11"/>
      <c r="EO1271" s="11"/>
      <c r="EP1271" s="11"/>
      <c r="EQ1271" s="11"/>
      <c r="ER1271" s="11"/>
      <c r="ES1271" s="11"/>
      <c r="ET1271" s="11"/>
      <c r="EU1271" s="11"/>
      <c r="EV1271" s="11"/>
      <c r="EW1271" s="11"/>
      <c r="EX1271" s="11"/>
      <c r="EY1271" s="11"/>
      <c r="EZ1271" s="11"/>
      <c r="FA1271" s="11"/>
      <c r="FB1271" s="11"/>
      <c r="FC1271" s="11"/>
      <c r="FD1271" s="11"/>
      <c r="FE1271" s="11"/>
      <c r="FF1271" s="11"/>
      <c r="FG1271" s="11"/>
      <c r="FH1271" s="11"/>
      <c r="FI1271" s="11"/>
      <c r="FJ1271" s="11"/>
      <c r="FK1271" s="11"/>
      <c r="FL1271" s="11"/>
      <c r="FM1271" s="11"/>
      <c r="FN1271" s="11"/>
      <c r="FO1271" s="11"/>
      <c r="FP1271" s="11"/>
      <c r="FQ1271" s="11"/>
      <c r="FR1271" s="11"/>
      <c r="FS1271" s="11"/>
      <c r="FT1271" s="11"/>
      <c r="FU1271" s="11"/>
      <c r="FV1271" s="11"/>
      <c r="FW1271" s="11"/>
      <c r="FX1271" s="11"/>
      <c r="FY1271" s="11"/>
      <c r="FZ1271" s="11"/>
      <c r="GA1271" s="11"/>
      <c r="GB1271" s="11"/>
      <c r="GC1271" s="11"/>
      <c r="GD1271" s="11"/>
      <c r="GE1271" s="11"/>
      <c r="GF1271" s="11"/>
      <c r="GG1271" s="11"/>
      <c r="GH1271" s="11"/>
      <c r="GI1271" s="11"/>
      <c r="GJ1271" s="11"/>
      <c r="GK1271" s="11"/>
      <c r="GL1271" s="11"/>
      <c r="GM1271" s="11"/>
      <c r="GN1271" s="11"/>
      <c r="GO1271" s="11"/>
      <c r="GP1271" s="11"/>
      <c r="GQ1271" s="11"/>
      <c r="GR1271" s="11"/>
      <c r="GS1271" s="11"/>
      <c r="GT1271" s="11"/>
      <c r="GU1271" s="11"/>
      <c r="GV1271" s="11"/>
      <c r="GW1271" s="11"/>
      <c r="GX1271" s="11"/>
      <c r="GY1271" s="11"/>
      <c r="GZ1271" s="11"/>
      <c r="HA1271" s="11"/>
      <c r="HB1271" s="11"/>
      <c r="HC1271" s="11"/>
      <c r="HD1271" s="11"/>
      <c r="HE1271" s="11"/>
      <c r="HF1271" s="11"/>
      <c r="HG1271" s="11"/>
      <c r="HH1271" s="11"/>
      <c r="HI1271" s="11"/>
      <c r="HJ1271" s="11"/>
      <c r="HK1271" s="11"/>
      <c r="HL1271" s="11"/>
      <c r="HM1271" s="11"/>
      <c r="HN1271" s="11"/>
      <c r="HO1271" s="11"/>
      <c r="HP1271" s="11"/>
      <c r="HQ1271" s="11"/>
      <c r="HR1271" s="11"/>
      <c r="HS1271" s="11"/>
      <c r="HT1271" s="11"/>
      <c r="HU1271" s="11"/>
      <c r="HV1271" s="11"/>
      <c r="HW1271" s="11"/>
      <c r="HX1271" s="11"/>
      <c r="HY1271" s="11"/>
      <c r="HZ1271" s="11"/>
      <c r="IA1271" s="11"/>
      <c r="IB1271" s="11"/>
      <c r="IC1271" s="11"/>
      <c r="ID1271" s="11"/>
      <c r="IE1271" s="11"/>
      <c r="IF1271" s="11"/>
      <c r="IG1271" s="11"/>
      <c r="IH1271" s="11"/>
      <c r="II1271" s="11"/>
      <c r="IJ1271" s="11"/>
      <c r="IK1271" s="11"/>
    </row>
    <row r="1272" spans="1:245" ht="15" customHeight="1" hidden="1">
      <c r="A1272" s="6">
        <v>14</v>
      </c>
      <c r="B1272" s="13" t="s">
        <v>43</v>
      </c>
      <c r="C1272" s="3"/>
      <c r="D1272" s="3">
        <v>36613</v>
      </c>
      <c r="E1272" s="3"/>
      <c r="F1272" s="3">
        <v>23</v>
      </c>
      <c r="G1272" s="3">
        <v>7</v>
      </c>
      <c r="H1272" s="3">
        <v>1975</v>
      </c>
      <c r="I1272" s="16" t="s">
        <v>557</v>
      </c>
      <c r="J1272" s="4">
        <v>2019</v>
      </c>
      <c r="K1272" s="5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  <c r="DN1272" s="11"/>
      <c r="DO1272" s="11"/>
      <c r="DP1272" s="11"/>
      <c r="DQ1272" s="11"/>
      <c r="DR1272" s="11"/>
      <c r="DS1272" s="11"/>
      <c r="DT1272" s="11"/>
      <c r="DU1272" s="11"/>
      <c r="DV1272" s="11"/>
      <c r="DW1272" s="11"/>
      <c r="DX1272" s="11"/>
      <c r="DY1272" s="11"/>
      <c r="DZ1272" s="11"/>
      <c r="EA1272" s="11"/>
      <c r="EB1272" s="11"/>
      <c r="EC1272" s="11"/>
      <c r="ED1272" s="11"/>
      <c r="EE1272" s="11"/>
      <c r="EF1272" s="11"/>
      <c r="EG1272" s="11"/>
      <c r="EH1272" s="11"/>
      <c r="EI1272" s="11"/>
      <c r="EJ1272" s="11"/>
      <c r="EK1272" s="11"/>
      <c r="EL1272" s="11"/>
      <c r="EM1272" s="11"/>
      <c r="EN1272" s="11"/>
      <c r="EO1272" s="11"/>
      <c r="EP1272" s="11"/>
      <c r="EQ1272" s="11"/>
      <c r="ER1272" s="11"/>
      <c r="ES1272" s="11"/>
      <c r="ET1272" s="11"/>
      <c r="EU1272" s="11"/>
      <c r="EV1272" s="11"/>
      <c r="EW1272" s="11"/>
      <c r="EX1272" s="11"/>
      <c r="EY1272" s="11"/>
      <c r="EZ1272" s="11"/>
      <c r="FA1272" s="11"/>
      <c r="FB1272" s="11"/>
      <c r="FC1272" s="11"/>
      <c r="FD1272" s="11"/>
      <c r="FE1272" s="11"/>
      <c r="FF1272" s="11"/>
      <c r="FG1272" s="11"/>
      <c r="FH1272" s="11"/>
      <c r="FI1272" s="11"/>
      <c r="FJ1272" s="11"/>
      <c r="FK1272" s="11"/>
      <c r="FL1272" s="11"/>
      <c r="FM1272" s="11"/>
      <c r="FN1272" s="11"/>
      <c r="FO1272" s="11"/>
      <c r="FP1272" s="11"/>
      <c r="FQ1272" s="11"/>
      <c r="FR1272" s="11"/>
      <c r="FS1272" s="11"/>
      <c r="FT1272" s="11"/>
      <c r="FU1272" s="11"/>
      <c r="FV1272" s="11"/>
      <c r="FW1272" s="11"/>
      <c r="FX1272" s="11"/>
      <c r="FY1272" s="11"/>
      <c r="FZ1272" s="11"/>
      <c r="GA1272" s="11"/>
      <c r="GB1272" s="11"/>
      <c r="GC1272" s="11"/>
      <c r="GD1272" s="11"/>
      <c r="GE1272" s="11"/>
      <c r="GF1272" s="11"/>
      <c r="GG1272" s="11"/>
      <c r="GH1272" s="11"/>
      <c r="GI1272" s="11"/>
      <c r="GJ1272" s="11"/>
      <c r="GK1272" s="11"/>
      <c r="GL1272" s="11"/>
      <c r="GM1272" s="11"/>
      <c r="GN1272" s="11"/>
      <c r="GO1272" s="11"/>
      <c r="GP1272" s="11"/>
      <c r="GQ1272" s="11"/>
      <c r="GR1272" s="11"/>
      <c r="GS1272" s="11"/>
      <c r="GT1272" s="11"/>
      <c r="GU1272" s="11"/>
      <c r="GV1272" s="11"/>
      <c r="GW1272" s="11"/>
      <c r="GX1272" s="11"/>
      <c r="GY1272" s="11"/>
      <c r="GZ1272" s="11"/>
      <c r="HA1272" s="11"/>
      <c r="HB1272" s="11"/>
      <c r="HC1272" s="11"/>
      <c r="HD1272" s="11"/>
      <c r="HE1272" s="11"/>
      <c r="HF1272" s="11"/>
      <c r="HG1272" s="11"/>
      <c r="HH1272" s="11"/>
      <c r="HI1272" s="11"/>
      <c r="HJ1272" s="11"/>
      <c r="HK1272" s="11"/>
      <c r="HL1272" s="11"/>
      <c r="HM1272" s="11"/>
      <c r="HN1272" s="11"/>
      <c r="HO1272" s="11"/>
      <c r="HP1272" s="11"/>
      <c r="HQ1272" s="11"/>
      <c r="HR1272" s="11"/>
      <c r="HS1272" s="11"/>
      <c r="HT1272" s="11"/>
      <c r="HU1272" s="11"/>
      <c r="HV1272" s="11"/>
      <c r="HW1272" s="11"/>
      <c r="HX1272" s="11"/>
      <c r="HY1272" s="11"/>
      <c r="HZ1272" s="11"/>
      <c r="IA1272" s="11"/>
      <c r="IB1272" s="11"/>
      <c r="IC1272" s="11"/>
      <c r="ID1272" s="11"/>
      <c r="IE1272" s="11"/>
      <c r="IF1272" s="11"/>
      <c r="IG1272" s="11"/>
      <c r="IH1272" s="11"/>
      <c r="II1272" s="11"/>
      <c r="IJ1272" s="11"/>
      <c r="IK1272" s="11"/>
    </row>
    <row r="1273" spans="1:245" ht="15" customHeight="1" hidden="1">
      <c r="A1273" s="6">
        <v>15</v>
      </c>
      <c r="B1273" s="13" t="s">
        <v>44</v>
      </c>
      <c r="C1273" s="3"/>
      <c r="D1273" s="3">
        <v>35718</v>
      </c>
      <c r="E1273" s="3"/>
      <c r="F1273" s="3">
        <v>23</v>
      </c>
      <c r="G1273" s="3">
        <v>7</v>
      </c>
      <c r="H1273" s="3">
        <v>1975</v>
      </c>
      <c r="I1273" s="16" t="s">
        <v>557</v>
      </c>
      <c r="J1273" s="4">
        <v>2019</v>
      </c>
      <c r="K1273" s="5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  <c r="BQ1273" s="1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11"/>
      <c r="CF1273" s="11"/>
      <c r="CG1273" s="11"/>
      <c r="CH1273" s="11"/>
      <c r="CI1273" s="11"/>
      <c r="CJ1273" s="11"/>
      <c r="CK1273" s="11"/>
      <c r="CL1273" s="11"/>
      <c r="CM1273" s="11"/>
      <c r="CN1273" s="11"/>
      <c r="CO1273" s="11"/>
      <c r="CP1273" s="11"/>
      <c r="CQ1273" s="11"/>
      <c r="CR1273" s="11"/>
      <c r="CS1273" s="11"/>
      <c r="CT1273" s="11"/>
      <c r="CU1273" s="11"/>
      <c r="CV1273" s="11"/>
      <c r="CW1273" s="11"/>
      <c r="CX1273" s="11"/>
      <c r="CY1273" s="11"/>
      <c r="CZ1273" s="11"/>
      <c r="DA1273" s="11"/>
      <c r="DB1273" s="11"/>
      <c r="DC1273" s="11"/>
      <c r="DD1273" s="11"/>
      <c r="DE1273" s="11"/>
      <c r="DF1273" s="11"/>
      <c r="DG1273" s="11"/>
      <c r="DH1273" s="11"/>
      <c r="DI1273" s="11"/>
      <c r="DJ1273" s="11"/>
      <c r="DK1273" s="11"/>
      <c r="DL1273" s="11"/>
      <c r="DM1273" s="11"/>
      <c r="DN1273" s="11"/>
      <c r="DO1273" s="11"/>
      <c r="DP1273" s="11"/>
      <c r="DQ1273" s="11"/>
      <c r="DR1273" s="11"/>
      <c r="DS1273" s="11"/>
      <c r="DT1273" s="11"/>
      <c r="DU1273" s="11"/>
      <c r="DV1273" s="11"/>
      <c r="DW1273" s="11"/>
      <c r="DX1273" s="11"/>
      <c r="DY1273" s="11"/>
      <c r="DZ1273" s="11"/>
      <c r="EA1273" s="11"/>
      <c r="EB1273" s="11"/>
      <c r="EC1273" s="11"/>
      <c r="ED1273" s="11"/>
      <c r="EE1273" s="11"/>
      <c r="EF1273" s="11"/>
      <c r="EG1273" s="11"/>
      <c r="EH1273" s="11"/>
      <c r="EI1273" s="11"/>
      <c r="EJ1273" s="11"/>
      <c r="EK1273" s="11"/>
      <c r="EL1273" s="11"/>
      <c r="EM1273" s="11"/>
      <c r="EN1273" s="11"/>
      <c r="EO1273" s="11"/>
      <c r="EP1273" s="11"/>
      <c r="EQ1273" s="11"/>
      <c r="ER1273" s="11"/>
      <c r="ES1273" s="11"/>
      <c r="ET1273" s="11"/>
      <c r="EU1273" s="11"/>
      <c r="EV1273" s="11"/>
      <c r="EW1273" s="11"/>
      <c r="EX1273" s="11"/>
      <c r="EY1273" s="11"/>
      <c r="EZ1273" s="11"/>
      <c r="FA1273" s="11"/>
      <c r="FB1273" s="11"/>
      <c r="FC1273" s="11"/>
      <c r="FD1273" s="11"/>
      <c r="FE1273" s="11"/>
      <c r="FF1273" s="11"/>
      <c r="FG1273" s="11"/>
      <c r="FH1273" s="11"/>
      <c r="FI1273" s="11"/>
      <c r="FJ1273" s="11"/>
      <c r="FK1273" s="11"/>
      <c r="FL1273" s="11"/>
      <c r="FM1273" s="11"/>
      <c r="FN1273" s="11"/>
      <c r="FO1273" s="11"/>
      <c r="FP1273" s="11"/>
      <c r="FQ1273" s="11"/>
      <c r="FR1273" s="11"/>
      <c r="FS1273" s="11"/>
      <c r="FT1273" s="11"/>
      <c r="FU1273" s="11"/>
      <c r="FV1273" s="11"/>
      <c r="FW1273" s="11"/>
      <c r="FX1273" s="11"/>
      <c r="FY1273" s="11"/>
      <c r="FZ1273" s="11"/>
      <c r="GA1273" s="11"/>
      <c r="GB1273" s="11"/>
      <c r="GC1273" s="11"/>
      <c r="GD1273" s="11"/>
      <c r="GE1273" s="11"/>
      <c r="GF1273" s="11"/>
      <c r="GG1273" s="11"/>
      <c r="GH1273" s="11"/>
      <c r="GI1273" s="11"/>
      <c r="GJ1273" s="11"/>
      <c r="GK1273" s="11"/>
      <c r="GL1273" s="11"/>
      <c r="GM1273" s="11"/>
      <c r="GN1273" s="11"/>
      <c r="GO1273" s="11"/>
      <c r="GP1273" s="11"/>
      <c r="GQ1273" s="11"/>
      <c r="GR1273" s="11"/>
      <c r="GS1273" s="11"/>
      <c r="GT1273" s="11"/>
      <c r="GU1273" s="11"/>
      <c r="GV1273" s="11"/>
      <c r="GW1273" s="11"/>
      <c r="GX1273" s="11"/>
      <c r="GY1273" s="11"/>
      <c r="GZ1273" s="11"/>
      <c r="HA1273" s="11"/>
      <c r="HB1273" s="11"/>
      <c r="HC1273" s="11"/>
      <c r="HD1273" s="11"/>
      <c r="HE1273" s="11"/>
      <c r="HF1273" s="11"/>
      <c r="HG1273" s="11"/>
      <c r="HH1273" s="11"/>
      <c r="HI1273" s="11"/>
      <c r="HJ1273" s="11"/>
      <c r="HK1273" s="11"/>
      <c r="HL1273" s="11"/>
      <c r="HM1273" s="11"/>
      <c r="HN1273" s="11"/>
      <c r="HO1273" s="11"/>
      <c r="HP1273" s="11"/>
      <c r="HQ1273" s="11"/>
      <c r="HR1273" s="11"/>
      <c r="HS1273" s="11"/>
      <c r="HT1273" s="11"/>
      <c r="HU1273" s="11"/>
      <c r="HV1273" s="11"/>
      <c r="HW1273" s="11"/>
      <c r="HX1273" s="11"/>
      <c r="HY1273" s="11"/>
      <c r="HZ1273" s="11"/>
      <c r="IA1273" s="11"/>
      <c r="IB1273" s="11"/>
      <c r="IC1273" s="11"/>
      <c r="ID1273" s="11"/>
      <c r="IE1273" s="11"/>
      <c r="IF1273" s="11"/>
      <c r="IG1273" s="11"/>
      <c r="IH1273" s="11"/>
      <c r="II1273" s="11"/>
      <c r="IJ1273" s="11"/>
      <c r="IK1273" s="11"/>
    </row>
    <row r="1274" spans="1:245" ht="15" customHeight="1" hidden="1">
      <c r="A1274" s="6">
        <v>16</v>
      </c>
      <c r="B1274" s="13" t="s">
        <v>45</v>
      </c>
      <c r="C1274" s="3"/>
      <c r="D1274" s="3">
        <v>35718</v>
      </c>
      <c r="E1274" s="3"/>
      <c r="F1274" s="3">
        <v>23</v>
      </c>
      <c r="G1274" s="3">
        <v>7</v>
      </c>
      <c r="H1274" s="3">
        <v>1975</v>
      </c>
      <c r="I1274" s="16" t="s">
        <v>557</v>
      </c>
      <c r="J1274" s="4">
        <v>2019</v>
      </c>
      <c r="K1274" s="5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  <c r="BQ1274" s="1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11"/>
      <c r="CF1274" s="11"/>
      <c r="CG1274" s="11"/>
      <c r="CH1274" s="11"/>
      <c r="CI1274" s="11"/>
      <c r="CJ1274" s="11"/>
      <c r="CK1274" s="11"/>
      <c r="CL1274" s="11"/>
      <c r="CM1274" s="11"/>
      <c r="CN1274" s="11"/>
      <c r="CO1274" s="11"/>
      <c r="CP1274" s="11"/>
      <c r="CQ1274" s="11"/>
      <c r="CR1274" s="11"/>
      <c r="CS1274" s="11"/>
      <c r="CT1274" s="11"/>
      <c r="CU1274" s="11"/>
      <c r="CV1274" s="11"/>
      <c r="CW1274" s="11"/>
      <c r="CX1274" s="11"/>
      <c r="CY1274" s="11"/>
      <c r="CZ1274" s="11"/>
      <c r="DA1274" s="11"/>
      <c r="DB1274" s="11"/>
      <c r="DC1274" s="11"/>
      <c r="DD1274" s="11"/>
      <c r="DE1274" s="11"/>
      <c r="DF1274" s="11"/>
      <c r="DG1274" s="11"/>
      <c r="DH1274" s="11"/>
      <c r="DI1274" s="11"/>
      <c r="DJ1274" s="11"/>
      <c r="DK1274" s="11"/>
      <c r="DL1274" s="11"/>
      <c r="DM1274" s="11"/>
      <c r="DN1274" s="11"/>
      <c r="DO1274" s="11"/>
      <c r="DP1274" s="11"/>
      <c r="DQ1274" s="11"/>
      <c r="DR1274" s="11"/>
      <c r="DS1274" s="11"/>
      <c r="DT1274" s="11"/>
      <c r="DU1274" s="11"/>
      <c r="DV1274" s="11"/>
      <c r="DW1274" s="11"/>
      <c r="DX1274" s="11"/>
      <c r="DY1274" s="11"/>
      <c r="DZ1274" s="11"/>
      <c r="EA1274" s="11"/>
      <c r="EB1274" s="11"/>
      <c r="EC1274" s="11"/>
      <c r="ED1274" s="11"/>
      <c r="EE1274" s="11"/>
      <c r="EF1274" s="11"/>
      <c r="EG1274" s="11"/>
      <c r="EH1274" s="11"/>
      <c r="EI1274" s="11"/>
      <c r="EJ1274" s="11"/>
      <c r="EK1274" s="11"/>
      <c r="EL1274" s="11"/>
      <c r="EM1274" s="11"/>
      <c r="EN1274" s="11"/>
      <c r="EO1274" s="11"/>
      <c r="EP1274" s="11"/>
      <c r="EQ1274" s="11"/>
      <c r="ER1274" s="11"/>
      <c r="ES1274" s="11"/>
      <c r="ET1274" s="11"/>
      <c r="EU1274" s="11"/>
      <c r="EV1274" s="11"/>
      <c r="EW1274" s="11"/>
      <c r="EX1274" s="11"/>
      <c r="EY1274" s="11"/>
      <c r="EZ1274" s="11"/>
      <c r="FA1274" s="11"/>
      <c r="FB1274" s="11"/>
      <c r="FC1274" s="11"/>
      <c r="FD1274" s="11"/>
      <c r="FE1274" s="11"/>
      <c r="FF1274" s="11"/>
      <c r="FG1274" s="11"/>
      <c r="FH1274" s="11"/>
      <c r="FI1274" s="11"/>
      <c r="FJ1274" s="11"/>
      <c r="FK1274" s="11"/>
      <c r="FL1274" s="11"/>
      <c r="FM1274" s="11"/>
      <c r="FN1274" s="11"/>
      <c r="FO1274" s="11"/>
      <c r="FP1274" s="11"/>
      <c r="FQ1274" s="11"/>
      <c r="FR1274" s="11"/>
      <c r="FS1274" s="11"/>
      <c r="FT1274" s="11"/>
      <c r="FU1274" s="11"/>
      <c r="FV1274" s="11"/>
      <c r="FW1274" s="11"/>
      <c r="FX1274" s="11"/>
      <c r="FY1274" s="11"/>
      <c r="FZ1274" s="11"/>
      <c r="GA1274" s="11"/>
      <c r="GB1274" s="11"/>
      <c r="GC1274" s="11"/>
      <c r="GD1274" s="11"/>
      <c r="GE1274" s="11"/>
      <c r="GF1274" s="11"/>
      <c r="GG1274" s="11"/>
      <c r="GH1274" s="11"/>
      <c r="GI1274" s="11"/>
      <c r="GJ1274" s="11"/>
      <c r="GK1274" s="11"/>
      <c r="GL1274" s="11"/>
      <c r="GM1274" s="11"/>
      <c r="GN1274" s="11"/>
      <c r="GO1274" s="11"/>
      <c r="GP1274" s="11"/>
      <c r="GQ1274" s="11"/>
      <c r="GR1274" s="11"/>
      <c r="GS1274" s="11"/>
      <c r="GT1274" s="11"/>
      <c r="GU1274" s="11"/>
      <c r="GV1274" s="11"/>
      <c r="GW1274" s="11"/>
      <c r="GX1274" s="11"/>
      <c r="GY1274" s="11"/>
      <c r="GZ1274" s="11"/>
      <c r="HA1274" s="11"/>
      <c r="HB1274" s="11"/>
      <c r="HC1274" s="11"/>
      <c r="HD1274" s="11"/>
      <c r="HE1274" s="11"/>
      <c r="HF1274" s="11"/>
      <c r="HG1274" s="11"/>
      <c r="HH1274" s="11"/>
      <c r="HI1274" s="11"/>
      <c r="HJ1274" s="11"/>
      <c r="HK1274" s="11"/>
      <c r="HL1274" s="11"/>
      <c r="HM1274" s="11"/>
      <c r="HN1274" s="11"/>
      <c r="HO1274" s="11"/>
      <c r="HP1274" s="11"/>
      <c r="HQ1274" s="11"/>
      <c r="HR1274" s="11"/>
      <c r="HS1274" s="11"/>
      <c r="HT1274" s="11"/>
      <c r="HU1274" s="11"/>
      <c r="HV1274" s="11"/>
      <c r="HW1274" s="11"/>
      <c r="HX1274" s="11"/>
      <c r="HY1274" s="11"/>
      <c r="HZ1274" s="11"/>
      <c r="IA1274" s="11"/>
      <c r="IB1274" s="11"/>
      <c r="IC1274" s="11"/>
      <c r="ID1274" s="11"/>
      <c r="IE1274" s="11"/>
      <c r="IF1274" s="11"/>
      <c r="IG1274" s="11"/>
      <c r="IH1274" s="11"/>
      <c r="II1274" s="11"/>
      <c r="IJ1274" s="11"/>
      <c r="IK1274" s="11"/>
    </row>
    <row r="1275" spans="1:245" ht="15" customHeight="1">
      <c r="A1275" s="6">
        <v>17</v>
      </c>
      <c r="B1275" s="13" t="s">
        <v>47</v>
      </c>
      <c r="C1275" s="3"/>
      <c r="D1275" s="3">
        <v>37212</v>
      </c>
      <c r="E1275" s="3"/>
      <c r="F1275" s="3">
        <v>23</v>
      </c>
      <c r="G1275" s="3">
        <v>7</v>
      </c>
      <c r="H1275" s="3">
        <v>1975</v>
      </c>
      <c r="I1275" s="16" t="s">
        <v>557</v>
      </c>
      <c r="J1275" s="4">
        <v>2019</v>
      </c>
      <c r="K1275" s="5" t="s">
        <v>619</v>
      </c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  <c r="BQ1275" s="1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11"/>
      <c r="CF1275" s="11"/>
      <c r="CG1275" s="11"/>
      <c r="CH1275" s="11"/>
      <c r="CI1275" s="11"/>
      <c r="CJ1275" s="11"/>
      <c r="CK1275" s="11"/>
      <c r="CL1275" s="11"/>
      <c r="CM1275" s="11"/>
      <c r="CN1275" s="11"/>
      <c r="CO1275" s="11"/>
      <c r="CP1275" s="11"/>
      <c r="CQ1275" s="11"/>
      <c r="CR1275" s="11"/>
      <c r="CS1275" s="11"/>
      <c r="CT1275" s="11"/>
      <c r="CU1275" s="11"/>
      <c r="CV1275" s="11"/>
      <c r="CW1275" s="11"/>
      <c r="CX1275" s="11"/>
      <c r="CY1275" s="11"/>
      <c r="CZ1275" s="11"/>
      <c r="DA1275" s="11"/>
      <c r="DB1275" s="11"/>
      <c r="DC1275" s="11"/>
      <c r="DD1275" s="11"/>
      <c r="DE1275" s="11"/>
      <c r="DF1275" s="11"/>
      <c r="DG1275" s="11"/>
      <c r="DH1275" s="11"/>
      <c r="DI1275" s="11"/>
      <c r="DJ1275" s="11"/>
      <c r="DK1275" s="11"/>
      <c r="DL1275" s="11"/>
      <c r="DM1275" s="11"/>
      <c r="DN1275" s="11"/>
      <c r="DO1275" s="11"/>
      <c r="DP1275" s="11"/>
      <c r="DQ1275" s="11"/>
      <c r="DR1275" s="11"/>
      <c r="DS1275" s="11"/>
      <c r="DT1275" s="11"/>
      <c r="DU1275" s="11"/>
      <c r="DV1275" s="11"/>
      <c r="DW1275" s="11"/>
      <c r="DX1275" s="11"/>
      <c r="DY1275" s="11"/>
      <c r="DZ1275" s="11"/>
      <c r="EA1275" s="11"/>
      <c r="EB1275" s="11"/>
      <c r="EC1275" s="11"/>
      <c r="ED1275" s="11"/>
      <c r="EE1275" s="11"/>
      <c r="EF1275" s="11"/>
      <c r="EG1275" s="11"/>
      <c r="EH1275" s="11"/>
      <c r="EI1275" s="11"/>
      <c r="EJ1275" s="11"/>
      <c r="EK1275" s="11"/>
      <c r="EL1275" s="11"/>
      <c r="EM1275" s="11"/>
      <c r="EN1275" s="11"/>
      <c r="EO1275" s="11"/>
      <c r="EP1275" s="11"/>
      <c r="EQ1275" s="11"/>
      <c r="ER1275" s="11"/>
      <c r="ES1275" s="11"/>
      <c r="ET1275" s="11"/>
      <c r="EU1275" s="11"/>
      <c r="EV1275" s="11"/>
      <c r="EW1275" s="11"/>
      <c r="EX1275" s="11"/>
      <c r="EY1275" s="11"/>
      <c r="EZ1275" s="11"/>
      <c r="FA1275" s="11"/>
      <c r="FB1275" s="11"/>
      <c r="FC1275" s="11"/>
      <c r="FD1275" s="11"/>
      <c r="FE1275" s="11"/>
      <c r="FF1275" s="11"/>
      <c r="FG1275" s="11"/>
      <c r="FH1275" s="11"/>
      <c r="FI1275" s="11"/>
      <c r="FJ1275" s="11"/>
      <c r="FK1275" s="11"/>
      <c r="FL1275" s="11"/>
      <c r="FM1275" s="11"/>
      <c r="FN1275" s="11"/>
      <c r="FO1275" s="11"/>
      <c r="FP1275" s="11"/>
      <c r="FQ1275" s="11"/>
      <c r="FR1275" s="11"/>
      <c r="FS1275" s="11"/>
      <c r="FT1275" s="11"/>
      <c r="FU1275" s="11"/>
      <c r="FV1275" s="11"/>
      <c r="FW1275" s="11"/>
      <c r="FX1275" s="11"/>
      <c r="FY1275" s="11"/>
      <c r="FZ1275" s="11"/>
      <c r="GA1275" s="11"/>
      <c r="GB1275" s="11"/>
      <c r="GC1275" s="11"/>
      <c r="GD1275" s="11"/>
      <c r="GE1275" s="11"/>
      <c r="GF1275" s="11"/>
      <c r="GG1275" s="11"/>
      <c r="GH1275" s="11"/>
      <c r="GI1275" s="11"/>
      <c r="GJ1275" s="11"/>
      <c r="GK1275" s="11"/>
      <c r="GL1275" s="11"/>
      <c r="GM1275" s="11"/>
      <c r="GN1275" s="11"/>
      <c r="GO1275" s="11"/>
      <c r="GP1275" s="11"/>
      <c r="GQ1275" s="11"/>
      <c r="GR1275" s="11"/>
      <c r="GS1275" s="11"/>
      <c r="GT1275" s="11"/>
      <c r="GU1275" s="11"/>
      <c r="GV1275" s="11"/>
      <c r="GW1275" s="11"/>
      <c r="GX1275" s="11"/>
      <c r="GY1275" s="11"/>
      <c r="GZ1275" s="11"/>
      <c r="HA1275" s="11"/>
      <c r="HB1275" s="11"/>
      <c r="HC1275" s="11"/>
      <c r="HD1275" s="11"/>
      <c r="HE1275" s="11"/>
      <c r="HF1275" s="11"/>
      <c r="HG1275" s="11"/>
      <c r="HH1275" s="11"/>
      <c r="HI1275" s="11"/>
      <c r="HJ1275" s="11"/>
      <c r="HK1275" s="11"/>
      <c r="HL1275" s="11"/>
      <c r="HM1275" s="11"/>
      <c r="HN1275" s="11"/>
      <c r="HO1275" s="11"/>
      <c r="HP1275" s="11"/>
      <c r="HQ1275" s="11"/>
      <c r="HR1275" s="11"/>
      <c r="HS1275" s="11"/>
      <c r="HT1275" s="11"/>
      <c r="HU1275" s="11"/>
      <c r="HV1275" s="11"/>
      <c r="HW1275" s="11"/>
      <c r="HX1275" s="11"/>
      <c r="HY1275" s="11"/>
      <c r="HZ1275" s="11"/>
      <c r="IA1275" s="11"/>
      <c r="IB1275" s="11"/>
      <c r="IC1275" s="11"/>
      <c r="ID1275" s="11"/>
      <c r="IE1275" s="11"/>
      <c r="IF1275" s="11"/>
      <c r="IG1275" s="11"/>
      <c r="IH1275" s="11"/>
      <c r="II1275" s="11"/>
      <c r="IJ1275" s="11"/>
      <c r="IK1275" s="11"/>
    </row>
    <row r="1276" spans="1:245" ht="15" customHeight="1">
      <c r="A1276" s="6">
        <v>18</v>
      </c>
      <c r="B1276" s="13" t="s">
        <v>49</v>
      </c>
      <c r="C1276" s="15"/>
      <c r="D1276" s="3">
        <v>36862</v>
      </c>
      <c r="E1276" s="3"/>
      <c r="F1276" s="3">
        <v>23</v>
      </c>
      <c r="G1276" s="3">
        <v>7</v>
      </c>
      <c r="H1276" s="3">
        <v>1975</v>
      </c>
      <c r="I1276" s="16" t="s">
        <v>557</v>
      </c>
      <c r="J1276" s="4">
        <v>2019</v>
      </c>
      <c r="K1276" s="5" t="s">
        <v>619</v>
      </c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11"/>
      <c r="CF1276" s="11"/>
      <c r="CG1276" s="11"/>
      <c r="CH1276" s="11"/>
      <c r="CI1276" s="11"/>
      <c r="CJ1276" s="11"/>
      <c r="CK1276" s="11"/>
      <c r="CL1276" s="11"/>
      <c r="CM1276" s="11"/>
      <c r="CN1276" s="11"/>
      <c r="CO1276" s="11"/>
      <c r="CP1276" s="11"/>
      <c r="CQ1276" s="11"/>
      <c r="CR1276" s="11"/>
      <c r="CS1276" s="11"/>
      <c r="CT1276" s="11"/>
      <c r="CU1276" s="11"/>
      <c r="CV1276" s="11"/>
      <c r="CW1276" s="11"/>
      <c r="CX1276" s="11"/>
      <c r="CY1276" s="11"/>
      <c r="CZ1276" s="11"/>
      <c r="DA1276" s="11"/>
      <c r="DB1276" s="11"/>
      <c r="DC1276" s="11"/>
      <c r="DD1276" s="11"/>
      <c r="DE1276" s="11"/>
      <c r="DF1276" s="11"/>
      <c r="DG1276" s="11"/>
      <c r="DH1276" s="11"/>
      <c r="DI1276" s="11"/>
      <c r="DJ1276" s="11"/>
      <c r="DK1276" s="11"/>
      <c r="DL1276" s="11"/>
      <c r="DM1276" s="11"/>
      <c r="DN1276" s="11"/>
      <c r="DO1276" s="11"/>
      <c r="DP1276" s="11"/>
      <c r="DQ1276" s="11"/>
      <c r="DR1276" s="11"/>
      <c r="DS1276" s="11"/>
      <c r="DT1276" s="11"/>
      <c r="DU1276" s="11"/>
      <c r="DV1276" s="11"/>
      <c r="DW1276" s="11"/>
      <c r="DX1276" s="11"/>
      <c r="DY1276" s="11"/>
      <c r="DZ1276" s="11"/>
      <c r="EA1276" s="11"/>
      <c r="EB1276" s="11"/>
      <c r="EC1276" s="11"/>
      <c r="ED1276" s="11"/>
      <c r="EE1276" s="11"/>
      <c r="EF1276" s="11"/>
      <c r="EG1276" s="11"/>
      <c r="EH1276" s="11"/>
      <c r="EI1276" s="11"/>
      <c r="EJ1276" s="11"/>
      <c r="EK1276" s="11"/>
      <c r="EL1276" s="11"/>
      <c r="EM1276" s="11"/>
      <c r="EN1276" s="11"/>
      <c r="EO1276" s="11"/>
      <c r="EP1276" s="11"/>
      <c r="EQ1276" s="11"/>
      <c r="ER1276" s="11"/>
      <c r="ES1276" s="11"/>
      <c r="ET1276" s="11"/>
      <c r="EU1276" s="11"/>
      <c r="EV1276" s="11"/>
      <c r="EW1276" s="11"/>
      <c r="EX1276" s="11"/>
      <c r="EY1276" s="11"/>
      <c r="EZ1276" s="11"/>
      <c r="FA1276" s="11"/>
      <c r="FB1276" s="11"/>
      <c r="FC1276" s="11"/>
      <c r="FD1276" s="11"/>
      <c r="FE1276" s="11"/>
      <c r="FF1276" s="11"/>
      <c r="FG1276" s="11"/>
      <c r="FH1276" s="11"/>
      <c r="FI1276" s="11"/>
      <c r="FJ1276" s="11"/>
      <c r="FK1276" s="11"/>
      <c r="FL1276" s="11"/>
      <c r="FM1276" s="11"/>
      <c r="FN1276" s="11"/>
      <c r="FO1276" s="11"/>
      <c r="FP1276" s="11"/>
      <c r="FQ1276" s="11"/>
      <c r="FR1276" s="11"/>
      <c r="FS1276" s="11"/>
      <c r="FT1276" s="11"/>
      <c r="FU1276" s="11"/>
      <c r="FV1276" s="11"/>
      <c r="FW1276" s="11"/>
      <c r="FX1276" s="11"/>
      <c r="FY1276" s="11"/>
      <c r="FZ1276" s="11"/>
      <c r="GA1276" s="11"/>
      <c r="GB1276" s="11"/>
      <c r="GC1276" s="11"/>
      <c r="GD1276" s="11"/>
      <c r="GE1276" s="11"/>
      <c r="GF1276" s="11"/>
      <c r="GG1276" s="11"/>
      <c r="GH1276" s="11"/>
      <c r="GI1276" s="11"/>
      <c r="GJ1276" s="11"/>
      <c r="GK1276" s="11"/>
      <c r="GL1276" s="11"/>
      <c r="GM1276" s="11"/>
      <c r="GN1276" s="11"/>
      <c r="GO1276" s="11"/>
      <c r="GP1276" s="11"/>
      <c r="GQ1276" s="11"/>
      <c r="GR1276" s="11"/>
      <c r="GS1276" s="11"/>
      <c r="GT1276" s="11"/>
      <c r="GU1276" s="11"/>
      <c r="GV1276" s="11"/>
      <c r="GW1276" s="11"/>
      <c r="GX1276" s="11"/>
      <c r="GY1276" s="11"/>
      <c r="GZ1276" s="11"/>
      <c r="HA1276" s="11"/>
      <c r="HB1276" s="11"/>
      <c r="HC1276" s="11"/>
      <c r="HD1276" s="11"/>
      <c r="HE1276" s="11"/>
      <c r="HF1276" s="11"/>
      <c r="HG1276" s="11"/>
      <c r="HH1276" s="11"/>
      <c r="HI1276" s="11"/>
      <c r="HJ1276" s="11"/>
      <c r="HK1276" s="11"/>
      <c r="HL1276" s="11"/>
      <c r="HM1276" s="11"/>
      <c r="HN1276" s="11"/>
      <c r="HO1276" s="11"/>
      <c r="HP1276" s="11"/>
      <c r="HQ1276" s="11"/>
      <c r="HR1276" s="11"/>
      <c r="HS1276" s="11"/>
      <c r="HT1276" s="11"/>
      <c r="HU1276" s="11"/>
      <c r="HV1276" s="11"/>
      <c r="HW1276" s="11"/>
      <c r="HX1276" s="11"/>
      <c r="HY1276" s="11"/>
      <c r="HZ1276" s="11"/>
      <c r="IA1276" s="11"/>
      <c r="IB1276" s="11"/>
      <c r="IC1276" s="11"/>
      <c r="ID1276" s="11"/>
      <c r="IE1276" s="11"/>
      <c r="IF1276" s="11"/>
      <c r="IG1276" s="11"/>
      <c r="IH1276" s="11"/>
      <c r="II1276" s="11"/>
      <c r="IJ1276" s="11"/>
      <c r="IK1276" s="11"/>
    </row>
    <row r="1277" spans="1:245" ht="15" customHeight="1" hidden="1">
      <c r="A1277" s="6">
        <v>19</v>
      </c>
      <c r="B1277" s="13" t="s">
        <v>51</v>
      </c>
      <c r="C1277" s="3"/>
      <c r="D1277" s="3">
        <v>36975</v>
      </c>
      <c r="E1277" s="3"/>
      <c r="F1277" s="3">
        <v>23</v>
      </c>
      <c r="G1277" s="3">
        <v>7</v>
      </c>
      <c r="H1277" s="3">
        <v>1975</v>
      </c>
      <c r="I1277" s="16" t="s">
        <v>557</v>
      </c>
      <c r="J1277" s="4">
        <v>2019</v>
      </c>
      <c r="K1277" s="5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  <c r="DI1277" s="11"/>
      <c r="DJ1277" s="11"/>
      <c r="DK1277" s="11"/>
      <c r="DL1277" s="11"/>
      <c r="DM1277" s="11"/>
      <c r="DN1277" s="11"/>
      <c r="DO1277" s="11"/>
      <c r="DP1277" s="11"/>
      <c r="DQ1277" s="11"/>
      <c r="DR1277" s="11"/>
      <c r="DS1277" s="11"/>
      <c r="DT1277" s="11"/>
      <c r="DU1277" s="11"/>
      <c r="DV1277" s="11"/>
      <c r="DW1277" s="11"/>
      <c r="DX1277" s="11"/>
      <c r="DY1277" s="11"/>
      <c r="DZ1277" s="11"/>
      <c r="EA1277" s="11"/>
      <c r="EB1277" s="11"/>
      <c r="EC1277" s="11"/>
      <c r="ED1277" s="11"/>
      <c r="EE1277" s="11"/>
      <c r="EF1277" s="11"/>
      <c r="EG1277" s="11"/>
      <c r="EH1277" s="11"/>
      <c r="EI1277" s="11"/>
      <c r="EJ1277" s="11"/>
      <c r="EK1277" s="11"/>
      <c r="EL1277" s="11"/>
      <c r="EM1277" s="11"/>
      <c r="EN1277" s="11"/>
      <c r="EO1277" s="11"/>
      <c r="EP1277" s="11"/>
      <c r="EQ1277" s="11"/>
      <c r="ER1277" s="11"/>
      <c r="ES1277" s="11"/>
      <c r="ET1277" s="11"/>
      <c r="EU1277" s="11"/>
      <c r="EV1277" s="11"/>
      <c r="EW1277" s="11"/>
      <c r="EX1277" s="11"/>
      <c r="EY1277" s="11"/>
      <c r="EZ1277" s="11"/>
      <c r="FA1277" s="11"/>
      <c r="FB1277" s="11"/>
      <c r="FC1277" s="11"/>
      <c r="FD1277" s="11"/>
      <c r="FE1277" s="11"/>
      <c r="FF1277" s="11"/>
      <c r="FG1277" s="11"/>
      <c r="FH1277" s="11"/>
      <c r="FI1277" s="11"/>
      <c r="FJ1277" s="11"/>
      <c r="FK1277" s="11"/>
      <c r="FL1277" s="11"/>
      <c r="FM1277" s="11"/>
      <c r="FN1277" s="11"/>
      <c r="FO1277" s="11"/>
      <c r="FP1277" s="11"/>
      <c r="FQ1277" s="11"/>
      <c r="FR1277" s="11"/>
      <c r="FS1277" s="11"/>
      <c r="FT1277" s="11"/>
      <c r="FU1277" s="11"/>
      <c r="FV1277" s="11"/>
      <c r="FW1277" s="11"/>
      <c r="FX1277" s="11"/>
      <c r="FY1277" s="11"/>
      <c r="FZ1277" s="11"/>
      <c r="GA1277" s="11"/>
      <c r="GB1277" s="11"/>
      <c r="GC1277" s="11"/>
      <c r="GD1277" s="11"/>
      <c r="GE1277" s="11"/>
      <c r="GF1277" s="11"/>
      <c r="GG1277" s="11"/>
      <c r="GH1277" s="11"/>
      <c r="GI1277" s="11"/>
      <c r="GJ1277" s="11"/>
      <c r="GK1277" s="11"/>
      <c r="GL1277" s="11"/>
      <c r="GM1277" s="11"/>
      <c r="GN1277" s="11"/>
      <c r="GO1277" s="11"/>
      <c r="GP1277" s="11"/>
      <c r="GQ1277" s="11"/>
      <c r="GR1277" s="11"/>
      <c r="GS1277" s="11"/>
      <c r="GT1277" s="11"/>
      <c r="GU1277" s="11"/>
      <c r="GV1277" s="11"/>
      <c r="GW1277" s="11"/>
      <c r="GX1277" s="11"/>
      <c r="GY1277" s="11"/>
      <c r="GZ1277" s="11"/>
      <c r="HA1277" s="11"/>
      <c r="HB1277" s="11"/>
      <c r="HC1277" s="11"/>
      <c r="HD1277" s="11"/>
      <c r="HE1277" s="11"/>
      <c r="HF1277" s="11"/>
      <c r="HG1277" s="11"/>
      <c r="HH1277" s="11"/>
      <c r="HI1277" s="11"/>
      <c r="HJ1277" s="11"/>
      <c r="HK1277" s="11"/>
      <c r="HL1277" s="11"/>
      <c r="HM1277" s="11"/>
      <c r="HN1277" s="11"/>
      <c r="HO1277" s="11"/>
      <c r="HP1277" s="11"/>
      <c r="HQ1277" s="11"/>
      <c r="HR1277" s="11"/>
      <c r="HS1277" s="11"/>
      <c r="HT1277" s="11"/>
      <c r="HU1277" s="11"/>
      <c r="HV1277" s="11"/>
      <c r="HW1277" s="11"/>
      <c r="HX1277" s="11"/>
      <c r="HY1277" s="11"/>
      <c r="HZ1277" s="11"/>
      <c r="IA1277" s="11"/>
      <c r="IB1277" s="11"/>
      <c r="IC1277" s="11"/>
      <c r="ID1277" s="11"/>
      <c r="IE1277" s="11"/>
      <c r="IF1277" s="11"/>
      <c r="IG1277" s="11"/>
      <c r="IH1277" s="11"/>
      <c r="II1277" s="11"/>
      <c r="IJ1277" s="11"/>
      <c r="IK1277" s="11"/>
    </row>
    <row r="1278" spans="1:245" ht="15" customHeight="1" hidden="1">
      <c r="A1278" s="6">
        <v>20</v>
      </c>
      <c r="B1278" s="13" t="s">
        <v>52</v>
      </c>
      <c r="C1278" s="3"/>
      <c r="D1278" s="3">
        <v>39235</v>
      </c>
      <c r="E1278" s="3"/>
      <c r="F1278" s="3">
        <v>23</v>
      </c>
      <c r="G1278" s="3">
        <v>7</v>
      </c>
      <c r="H1278" s="3">
        <v>1976</v>
      </c>
      <c r="I1278" s="16" t="s">
        <v>557</v>
      </c>
      <c r="J1278" s="4">
        <v>2016</v>
      </c>
      <c r="K1278" s="5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  <c r="BQ1278" s="1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11"/>
      <c r="CF1278" s="11"/>
      <c r="CG1278" s="11"/>
      <c r="CH1278" s="11"/>
      <c r="CI1278" s="11"/>
      <c r="CJ1278" s="11"/>
      <c r="CK1278" s="11"/>
      <c r="CL1278" s="11"/>
      <c r="CM1278" s="11"/>
      <c r="CN1278" s="11"/>
      <c r="CO1278" s="11"/>
      <c r="CP1278" s="11"/>
      <c r="CQ1278" s="11"/>
      <c r="CR1278" s="11"/>
      <c r="CS1278" s="11"/>
      <c r="CT1278" s="11"/>
      <c r="CU1278" s="11"/>
      <c r="CV1278" s="11"/>
      <c r="CW1278" s="11"/>
      <c r="CX1278" s="11"/>
      <c r="CY1278" s="11"/>
      <c r="CZ1278" s="11"/>
      <c r="DA1278" s="11"/>
      <c r="DB1278" s="11"/>
      <c r="DC1278" s="11"/>
      <c r="DD1278" s="11"/>
      <c r="DE1278" s="11"/>
      <c r="DF1278" s="11"/>
      <c r="DG1278" s="11"/>
      <c r="DH1278" s="11"/>
      <c r="DI1278" s="11"/>
      <c r="DJ1278" s="11"/>
      <c r="DK1278" s="11"/>
      <c r="DL1278" s="11"/>
      <c r="DM1278" s="11"/>
      <c r="DN1278" s="11"/>
      <c r="DO1278" s="11"/>
      <c r="DP1278" s="11"/>
      <c r="DQ1278" s="11"/>
      <c r="DR1278" s="11"/>
      <c r="DS1278" s="11"/>
      <c r="DT1278" s="11"/>
      <c r="DU1278" s="11"/>
      <c r="DV1278" s="11"/>
      <c r="DW1278" s="11"/>
      <c r="DX1278" s="11"/>
      <c r="DY1278" s="11"/>
      <c r="DZ1278" s="11"/>
      <c r="EA1278" s="11"/>
      <c r="EB1278" s="11"/>
      <c r="EC1278" s="11"/>
      <c r="ED1278" s="11"/>
      <c r="EE1278" s="11"/>
      <c r="EF1278" s="11"/>
      <c r="EG1278" s="11"/>
      <c r="EH1278" s="11"/>
      <c r="EI1278" s="11"/>
      <c r="EJ1278" s="11"/>
      <c r="EK1278" s="11"/>
      <c r="EL1278" s="11"/>
      <c r="EM1278" s="11"/>
      <c r="EN1278" s="11"/>
      <c r="EO1278" s="11"/>
      <c r="EP1278" s="11"/>
      <c r="EQ1278" s="11"/>
      <c r="ER1278" s="11"/>
      <c r="ES1278" s="11"/>
      <c r="ET1278" s="11"/>
      <c r="EU1278" s="11"/>
      <c r="EV1278" s="11"/>
      <c r="EW1278" s="11"/>
      <c r="EX1278" s="11"/>
      <c r="EY1278" s="11"/>
      <c r="EZ1278" s="11"/>
      <c r="FA1278" s="11"/>
      <c r="FB1278" s="11"/>
      <c r="FC1278" s="11"/>
      <c r="FD1278" s="11"/>
      <c r="FE1278" s="11"/>
      <c r="FF1278" s="11"/>
      <c r="FG1278" s="11"/>
      <c r="FH1278" s="11"/>
      <c r="FI1278" s="11"/>
      <c r="FJ1278" s="11"/>
      <c r="FK1278" s="11"/>
      <c r="FL1278" s="11"/>
      <c r="FM1278" s="11"/>
      <c r="FN1278" s="11"/>
      <c r="FO1278" s="11"/>
      <c r="FP1278" s="11"/>
      <c r="FQ1278" s="11"/>
      <c r="FR1278" s="11"/>
      <c r="FS1278" s="11"/>
      <c r="FT1278" s="11"/>
      <c r="FU1278" s="11"/>
      <c r="FV1278" s="11"/>
      <c r="FW1278" s="11"/>
      <c r="FX1278" s="11"/>
      <c r="FY1278" s="11"/>
      <c r="FZ1278" s="11"/>
      <c r="GA1278" s="11"/>
      <c r="GB1278" s="11"/>
      <c r="GC1278" s="11"/>
      <c r="GD1278" s="11"/>
      <c r="GE1278" s="11"/>
      <c r="GF1278" s="11"/>
      <c r="GG1278" s="11"/>
      <c r="GH1278" s="11"/>
      <c r="GI1278" s="11"/>
      <c r="GJ1278" s="11"/>
      <c r="GK1278" s="11"/>
      <c r="GL1278" s="11"/>
      <c r="GM1278" s="11"/>
      <c r="GN1278" s="11"/>
      <c r="GO1278" s="11"/>
      <c r="GP1278" s="11"/>
      <c r="GQ1278" s="11"/>
      <c r="GR1278" s="11"/>
      <c r="GS1278" s="11"/>
      <c r="GT1278" s="11"/>
      <c r="GU1278" s="11"/>
      <c r="GV1278" s="11"/>
      <c r="GW1278" s="11"/>
      <c r="GX1278" s="11"/>
      <c r="GY1278" s="11"/>
      <c r="GZ1278" s="11"/>
      <c r="HA1278" s="11"/>
      <c r="HB1278" s="11"/>
      <c r="HC1278" s="11"/>
      <c r="HD1278" s="11"/>
      <c r="HE1278" s="11"/>
      <c r="HF1278" s="11"/>
      <c r="HG1278" s="11"/>
      <c r="HH1278" s="11"/>
      <c r="HI1278" s="11"/>
      <c r="HJ1278" s="11"/>
      <c r="HK1278" s="11"/>
      <c r="HL1278" s="11"/>
      <c r="HM1278" s="11"/>
      <c r="HN1278" s="11"/>
      <c r="HO1278" s="11"/>
      <c r="HP1278" s="11"/>
      <c r="HQ1278" s="11"/>
      <c r="HR1278" s="11"/>
      <c r="HS1278" s="11"/>
      <c r="HT1278" s="11"/>
      <c r="HU1278" s="11"/>
      <c r="HV1278" s="11"/>
      <c r="HW1278" s="11"/>
      <c r="HX1278" s="11"/>
      <c r="HY1278" s="11"/>
      <c r="HZ1278" s="11"/>
      <c r="IA1278" s="11"/>
      <c r="IB1278" s="11"/>
      <c r="IC1278" s="11"/>
      <c r="ID1278" s="11"/>
      <c r="IE1278" s="11"/>
      <c r="IF1278" s="11"/>
      <c r="IG1278" s="11"/>
      <c r="IH1278" s="11"/>
      <c r="II1278" s="11"/>
      <c r="IJ1278" s="11"/>
      <c r="IK1278" s="11"/>
    </row>
    <row r="1279" spans="1:245" ht="15" customHeight="1" hidden="1">
      <c r="A1279" s="6">
        <v>21</v>
      </c>
      <c r="B1279" s="13" t="s">
        <v>54</v>
      </c>
      <c r="C1279" s="15"/>
      <c r="D1279" s="3">
        <v>37605</v>
      </c>
      <c r="E1279" s="3"/>
      <c r="F1279" s="3">
        <v>23</v>
      </c>
      <c r="G1279" s="3">
        <v>7</v>
      </c>
      <c r="H1279" s="3">
        <v>1976</v>
      </c>
      <c r="I1279" s="16" t="s">
        <v>557</v>
      </c>
      <c r="J1279" s="4">
        <v>2016</v>
      </c>
      <c r="K1279" s="5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  <c r="DI1279" s="11"/>
      <c r="DJ1279" s="11"/>
      <c r="DK1279" s="11"/>
      <c r="DL1279" s="11"/>
      <c r="DM1279" s="11"/>
      <c r="DN1279" s="11"/>
      <c r="DO1279" s="11"/>
      <c r="DP1279" s="11"/>
      <c r="DQ1279" s="11"/>
      <c r="DR1279" s="11"/>
      <c r="DS1279" s="11"/>
      <c r="DT1279" s="11"/>
      <c r="DU1279" s="11"/>
      <c r="DV1279" s="11"/>
      <c r="DW1279" s="11"/>
      <c r="DX1279" s="11"/>
      <c r="DY1279" s="11"/>
      <c r="DZ1279" s="11"/>
      <c r="EA1279" s="11"/>
      <c r="EB1279" s="11"/>
      <c r="EC1279" s="11"/>
      <c r="ED1279" s="11"/>
      <c r="EE1279" s="11"/>
      <c r="EF1279" s="11"/>
      <c r="EG1279" s="11"/>
      <c r="EH1279" s="11"/>
      <c r="EI1279" s="11"/>
      <c r="EJ1279" s="11"/>
      <c r="EK1279" s="11"/>
      <c r="EL1279" s="11"/>
      <c r="EM1279" s="11"/>
      <c r="EN1279" s="11"/>
      <c r="EO1279" s="11"/>
      <c r="EP1279" s="11"/>
      <c r="EQ1279" s="11"/>
      <c r="ER1279" s="11"/>
      <c r="ES1279" s="11"/>
      <c r="ET1279" s="11"/>
      <c r="EU1279" s="11"/>
      <c r="EV1279" s="11"/>
      <c r="EW1279" s="11"/>
      <c r="EX1279" s="11"/>
      <c r="EY1279" s="11"/>
      <c r="EZ1279" s="11"/>
      <c r="FA1279" s="11"/>
      <c r="FB1279" s="11"/>
      <c r="FC1279" s="11"/>
      <c r="FD1279" s="11"/>
      <c r="FE1279" s="11"/>
      <c r="FF1279" s="11"/>
      <c r="FG1279" s="11"/>
      <c r="FH1279" s="11"/>
      <c r="FI1279" s="11"/>
      <c r="FJ1279" s="11"/>
      <c r="FK1279" s="11"/>
      <c r="FL1279" s="11"/>
      <c r="FM1279" s="11"/>
      <c r="FN1279" s="11"/>
      <c r="FO1279" s="11"/>
      <c r="FP1279" s="11"/>
      <c r="FQ1279" s="11"/>
      <c r="FR1279" s="11"/>
      <c r="FS1279" s="11"/>
      <c r="FT1279" s="11"/>
      <c r="FU1279" s="11"/>
      <c r="FV1279" s="11"/>
      <c r="FW1279" s="11"/>
      <c r="FX1279" s="11"/>
      <c r="FY1279" s="11"/>
      <c r="FZ1279" s="11"/>
      <c r="GA1279" s="11"/>
      <c r="GB1279" s="11"/>
      <c r="GC1279" s="11"/>
      <c r="GD1279" s="11"/>
      <c r="GE1279" s="11"/>
      <c r="GF1279" s="11"/>
      <c r="GG1279" s="11"/>
      <c r="GH1279" s="11"/>
      <c r="GI1279" s="11"/>
      <c r="GJ1279" s="11"/>
      <c r="GK1279" s="11"/>
      <c r="GL1279" s="11"/>
      <c r="GM1279" s="11"/>
      <c r="GN1279" s="11"/>
      <c r="GO1279" s="11"/>
      <c r="GP1279" s="11"/>
      <c r="GQ1279" s="11"/>
      <c r="GR1279" s="11"/>
      <c r="GS1279" s="11"/>
      <c r="GT1279" s="11"/>
      <c r="GU1279" s="11"/>
      <c r="GV1279" s="11"/>
      <c r="GW1279" s="11"/>
      <c r="GX1279" s="11"/>
      <c r="GY1279" s="11"/>
      <c r="GZ1279" s="11"/>
      <c r="HA1279" s="11"/>
      <c r="HB1279" s="11"/>
      <c r="HC1279" s="11"/>
      <c r="HD1279" s="11"/>
      <c r="HE1279" s="11"/>
      <c r="HF1279" s="11"/>
      <c r="HG1279" s="11"/>
      <c r="HH1279" s="11"/>
      <c r="HI1279" s="11"/>
      <c r="HJ1279" s="11"/>
      <c r="HK1279" s="11"/>
      <c r="HL1279" s="11"/>
      <c r="HM1279" s="11"/>
      <c r="HN1279" s="11"/>
      <c r="HO1279" s="11"/>
      <c r="HP1279" s="11"/>
      <c r="HQ1279" s="11"/>
      <c r="HR1279" s="11"/>
      <c r="HS1279" s="11"/>
      <c r="HT1279" s="11"/>
      <c r="HU1279" s="11"/>
      <c r="HV1279" s="11"/>
      <c r="HW1279" s="11"/>
      <c r="HX1279" s="11"/>
      <c r="HY1279" s="11"/>
      <c r="HZ1279" s="11"/>
      <c r="IA1279" s="11"/>
      <c r="IB1279" s="11"/>
      <c r="IC1279" s="11"/>
      <c r="ID1279" s="11"/>
      <c r="IE1279" s="11"/>
      <c r="IF1279" s="11"/>
      <c r="IG1279" s="11"/>
      <c r="IH1279" s="11"/>
      <c r="II1279" s="11"/>
      <c r="IJ1279" s="11"/>
      <c r="IK1279" s="11"/>
    </row>
    <row r="1280" spans="1:245" ht="15" customHeight="1">
      <c r="A1280" s="6">
        <v>22</v>
      </c>
      <c r="B1280" s="13" t="s">
        <v>57</v>
      </c>
      <c r="C1280" s="15"/>
      <c r="D1280" s="3">
        <v>138729</v>
      </c>
      <c r="E1280" s="3"/>
      <c r="F1280" s="3">
        <v>23</v>
      </c>
      <c r="G1280" s="3">
        <v>7</v>
      </c>
      <c r="H1280" s="3">
        <v>1988</v>
      </c>
      <c r="I1280" s="16" t="s">
        <v>557</v>
      </c>
      <c r="J1280" s="4">
        <v>2016</v>
      </c>
      <c r="K1280" s="5" t="s">
        <v>613</v>
      </c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11"/>
      <c r="CF1280" s="11"/>
      <c r="CG1280" s="11"/>
      <c r="CH1280" s="11"/>
      <c r="CI1280" s="11"/>
      <c r="CJ1280" s="11"/>
      <c r="CK1280" s="11"/>
      <c r="CL1280" s="11"/>
      <c r="CM1280" s="11"/>
      <c r="CN1280" s="11"/>
      <c r="CO1280" s="11"/>
      <c r="CP1280" s="11"/>
      <c r="CQ1280" s="11"/>
      <c r="CR1280" s="11"/>
      <c r="CS1280" s="11"/>
      <c r="CT1280" s="11"/>
      <c r="CU1280" s="11"/>
      <c r="CV1280" s="11"/>
      <c r="CW1280" s="11"/>
      <c r="CX1280" s="11"/>
      <c r="CY1280" s="11"/>
      <c r="CZ1280" s="11"/>
      <c r="DA1280" s="11"/>
      <c r="DB1280" s="11"/>
      <c r="DC1280" s="11"/>
      <c r="DD1280" s="11"/>
      <c r="DE1280" s="11"/>
      <c r="DF1280" s="11"/>
      <c r="DG1280" s="11"/>
      <c r="DH1280" s="11"/>
      <c r="DI1280" s="11"/>
      <c r="DJ1280" s="11"/>
      <c r="DK1280" s="11"/>
      <c r="DL1280" s="11"/>
      <c r="DM1280" s="11"/>
      <c r="DN1280" s="11"/>
      <c r="DO1280" s="11"/>
      <c r="DP1280" s="11"/>
      <c r="DQ1280" s="11"/>
      <c r="DR1280" s="11"/>
      <c r="DS1280" s="11"/>
      <c r="DT1280" s="11"/>
      <c r="DU1280" s="11"/>
      <c r="DV1280" s="11"/>
      <c r="DW1280" s="11"/>
      <c r="DX1280" s="11"/>
      <c r="DY1280" s="11"/>
      <c r="DZ1280" s="11"/>
      <c r="EA1280" s="11"/>
      <c r="EB1280" s="11"/>
      <c r="EC1280" s="11"/>
      <c r="ED1280" s="11"/>
      <c r="EE1280" s="11"/>
      <c r="EF1280" s="11"/>
      <c r="EG1280" s="11"/>
      <c r="EH1280" s="11"/>
      <c r="EI1280" s="11"/>
      <c r="EJ1280" s="11"/>
      <c r="EK1280" s="11"/>
      <c r="EL1280" s="11"/>
      <c r="EM1280" s="11"/>
      <c r="EN1280" s="11"/>
      <c r="EO1280" s="11"/>
      <c r="EP1280" s="11"/>
      <c r="EQ1280" s="11"/>
      <c r="ER1280" s="11"/>
      <c r="ES1280" s="11"/>
      <c r="ET1280" s="11"/>
      <c r="EU1280" s="11"/>
      <c r="EV1280" s="11"/>
      <c r="EW1280" s="11"/>
      <c r="EX1280" s="11"/>
      <c r="EY1280" s="11"/>
      <c r="EZ1280" s="11"/>
      <c r="FA1280" s="11"/>
      <c r="FB1280" s="11"/>
      <c r="FC1280" s="11"/>
      <c r="FD1280" s="11"/>
      <c r="FE1280" s="11"/>
      <c r="FF1280" s="11"/>
      <c r="FG1280" s="11"/>
      <c r="FH1280" s="11"/>
      <c r="FI1280" s="11"/>
      <c r="FJ1280" s="11"/>
      <c r="FK1280" s="11"/>
      <c r="FL1280" s="11"/>
      <c r="FM1280" s="11"/>
      <c r="FN1280" s="11"/>
      <c r="FO1280" s="11"/>
      <c r="FP1280" s="11"/>
      <c r="FQ1280" s="11"/>
      <c r="FR1280" s="11"/>
      <c r="FS1280" s="11"/>
      <c r="FT1280" s="11"/>
      <c r="FU1280" s="11"/>
      <c r="FV1280" s="11"/>
      <c r="FW1280" s="11"/>
      <c r="FX1280" s="11"/>
      <c r="FY1280" s="11"/>
      <c r="FZ1280" s="11"/>
      <c r="GA1280" s="11"/>
      <c r="GB1280" s="11"/>
      <c r="GC1280" s="11"/>
      <c r="GD1280" s="11"/>
      <c r="GE1280" s="11"/>
      <c r="GF1280" s="11"/>
      <c r="GG1280" s="11"/>
      <c r="GH1280" s="11"/>
      <c r="GI1280" s="11"/>
      <c r="GJ1280" s="11"/>
      <c r="GK1280" s="11"/>
      <c r="GL1280" s="11"/>
      <c r="GM1280" s="11"/>
      <c r="GN1280" s="11"/>
      <c r="GO1280" s="11"/>
      <c r="GP1280" s="11"/>
      <c r="GQ1280" s="11"/>
      <c r="GR1280" s="11"/>
      <c r="GS1280" s="11"/>
      <c r="GT1280" s="11"/>
      <c r="GU1280" s="11"/>
      <c r="GV1280" s="11"/>
      <c r="GW1280" s="11"/>
      <c r="GX1280" s="11"/>
      <c r="GY1280" s="11"/>
      <c r="GZ1280" s="11"/>
      <c r="HA1280" s="11"/>
      <c r="HB1280" s="11"/>
      <c r="HC1280" s="11"/>
      <c r="HD1280" s="11"/>
      <c r="HE1280" s="11"/>
      <c r="HF1280" s="11"/>
      <c r="HG1280" s="11"/>
      <c r="HH1280" s="11"/>
      <c r="HI1280" s="11"/>
      <c r="HJ1280" s="11"/>
      <c r="HK1280" s="11"/>
      <c r="HL1280" s="11"/>
      <c r="HM1280" s="11"/>
      <c r="HN1280" s="11"/>
      <c r="HO1280" s="11"/>
      <c r="HP1280" s="11"/>
      <c r="HQ1280" s="11"/>
      <c r="HR1280" s="11"/>
      <c r="HS1280" s="11"/>
      <c r="HT1280" s="11"/>
      <c r="HU1280" s="11"/>
      <c r="HV1280" s="11"/>
      <c r="HW1280" s="11"/>
      <c r="HX1280" s="11"/>
      <c r="HY1280" s="11"/>
      <c r="HZ1280" s="11"/>
      <c r="IA1280" s="11"/>
      <c r="IB1280" s="11"/>
      <c r="IC1280" s="11"/>
      <c r="ID1280" s="11"/>
      <c r="IE1280" s="11"/>
      <c r="IF1280" s="11"/>
      <c r="IG1280" s="11"/>
      <c r="IH1280" s="11"/>
      <c r="II1280" s="11"/>
      <c r="IJ1280" s="11"/>
      <c r="IK1280" s="11"/>
    </row>
    <row r="1281" spans="1:245" ht="15" customHeight="1" hidden="1">
      <c r="A1281" s="6">
        <v>1</v>
      </c>
      <c r="B1281" s="13" t="s">
        <v>46</v>
      </c>
      <c r="C1281" s="3"/>
      <c r="D1281" s="3">
        <v>37212</v>
      </c>
      <c r="E1281" s="3"/>
      <c r="F1281" s="3">
        <v>23</v>
      </c>
      <c r="G1281" s="3">
        <v>7</v>
      </c>
      <c r="H1281" s="3">
        <v>1975</v>
      </c>
      <c r="I1281" s="16" t="s">
        <v>557</v>
      </c>
      <c r="J1281" s="4">
        <v>2019</v>
      </c>
      <c r="K1281" s="5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  <c r="BQ1281" s="1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11"/>
      <c r="CF1281" s="11"/>
      <c r="CG1281" s="11"/>
      <c r="CH1281" s="11"/>
      <c r="CI1281" s="11"/>
      <c r="CJ1281" s="11"/>
      <c r="CK1281" s="11"/>
      <c r="CL1281" s="11"/>
      <c r="CM1281" s="11"/>
      <c r="CN1281" s="11"/>
      <c r="CO1281" s="11"/>
      <c r="CP1281" s="11"/>
      <c r="CQ1281" s="11"/>
      <c r="CR1281" s="11"/>
      <c r="CS1281" s="11"/>
      <c r="CT1281" s="11"/>
      <c r="CU1281" s="11"/>
      <c r="CV1281" s="11"/>
      <c r="CW1281" s="11"/>
      <c r="CX1281" s="11"/>
      <c r="CY1281" s="11"/>
      <c r="CZ1281" s="11"/>
      <c r="DA1281" s="11"/>
      <c r="DB1281" s="11"/>
      <c r="DC1281" s="11"/>
      <c r="DD1281" s="11"/>
      <c r="DE1281" s="11"/>
      <c r="DF1281" s="11"/>
      <c r="DG1281" s="11"/>
      <c r="DH1281" s="11"/>
      <c r="DI1281" s="11"/>
      <c r="DJ1281" s="11"/>
      <c r="DK1281" s="11"/>
      <c r="DL1281" s="11"/>
      <c r="DM1281" s="11"/>
      <c r="DN1281" s="11"/>
      <c r="DO1281" s="11"/>
      <c r="DP1281" s="11"/>
      <c r="DQ1281" s="11"/>
      <c r="DR1281" s="11"/>
      <c r="DS1281" s="11"/>
      <c r="DT1281" s="11"/>
      <c r="DU1281" s="11"/>
      <c r="DV1281" s="11"/>
      <c r="DW1281" s="11"/>
      <c r="DX1281" s="11"/>
      <c r="DY1281" s="11"/>
      <c r="DZ1281" s="11"/>
      <c r="EA1281" s="11"/>
      <c r="EB1281" s="11"/>
      <c r="EC1281" s="11"/>
      <c r="ED1281" s="11"/>
      <c r="EE1281" s="11"/>
      <c r="EF1281" s="11"/>
      <c r="EG1281" s="11"/>
      <c r="EH1281" s="11"/>
      <c r="EI1281" s="11"/>
      <c r="EJ1281" s="11"/>
      <c r="EK1281" s="11"/>
      <c r="EL1281" s="11"/>
      <c r="EM1281" s="11"/>
      <c r="EN1281" s="11"/>
      <c r="EO1281" s="11"/>
      <c r="EP1281" s="11"/>
      <c r="EQ1281" s="11"/>
      <c r="ER1281" s="11"/>
      <c r="ES1281" s="11"/>
      <c r="ET1281" s="11"/>
      <c r="EU1281" s="11"/>
      <c r="EV1281" s="11"/>
      <c r="EW1281" s="11"/>
      <c r="EX1281" s="11"/>
      <c r="EY1281" s="11"/>
      <c r="EZ1281" s="11"/>
      <c r="FA1281" s="11"/>
      <c r="FB1281" s="11"/>
      <c r="FC1281" s="11"/>
      <c r="FD1281" s="11"/>
      <c r="FE1281" s="11"/>
      <c r="FF1281" s="11"/>
      <c r="FG1281" s="11"/>
      <c r="FH1281" s="11"/>
      <c r="FI1281" s="11"/>
      <c r="FJ1281" s="11"/>
      <c r="FK1281" s="11"/>
      <c r="FL1281" s="11"/>
      <c r="FM1281" s="11"/>
      <c r="FN1281" s="11"/>
      <c r="FO1281" s="11"/>
      <c r="FP1281" s="11"/>
      <c r="FQ1281" s="11"/>
      <c r="FR1281" s="11"/>
      <c r="FS1281" s="11"/>
      <c r="FT1281" s="11"/>
      <c r="FU1281" s="11"/>
      <c r="FV1281" s="11"/>
      <c r="FW1281" s="11"/>
      <c r="FX1281" s="11"/>
      <c r="FY1281" s="11"/>
      <c r="FZ1281" s="11"/>
      <c r="GA1281" s="11"/>
      <c r="GB1281" s="11"/>
      <c r="GC1281" s="11"/>
      <c r="GD1281" s="11"/>
      <c r="GE1281" s="11"/>
      <c r="GF1281" s="11"/>
      <c r="GG1281" s="11"/>
      <c r="GH1281" s="11"/>
      <c r="GI1281" s="11"/>
      <c r="GJ1281" s="11"/>
      <c r="GK1281" s="11"/>
      <c r="GL1281" s="11"/>
      <c r="GM1281" s="11"/>
      <c r="GN1281" s="11"/>
      <c r="GO1281" s="11"/>
      <c r="GP1281" s="11"/>
      <c r="GQ1281" s="11"/>
      <c r="GR1281" s="11"/>
      <c r="GS1281" s="11"/>
      <c r="GT1281" s="11"/>
      <c r="GU1281" s="11"/>
      <c r="GV1281" s="11"/>
      <c r="GW1281" s="11"/>
      <c r="GX1281" s="11"/>
      <c r="GY1281" s="11"/>
      <c r="GZ1281" s="11"/>
      <c r="HA1281" s="11"/>
      <c r="HB1281" s="11"/>
      <c r="HC1281" s="11"/>
      <c r="HD1281" s="11"/>
      <c r="HE1281" s="11"/>
      <c r="HF1281" s="11"/>
      <c r="HG1281" s="11"/>
      <c r="HH1281" s="11"/>
      <c r="HI1281" s="11"/>
      <c r="HJ1281" s="11"/>
      <c r="HK1281" s="11"/>
      <c r="HL1281" s="11"/>
      <c r="HM1281" s="11"/>
      <c r="HN1281" s="11"/>
      <c r="HO1281" s="11"/>
      <c r="HP1281" s="11"/>
      <c r="HQ1281" s="11"/>
      <c r="HR1281" s="11"/>
      <c r="HS1281" s="11"/>
      <c r="HT1281" s="11"/>
      <c r="HU1281" s="11"/>
      <c r="HV1281" s="11"/>
      <c r="HW1281" s="11"/>
      <c r="HX1281" s="11"/>
      <c r="HY1281" s="11"/>
      <c r="HZ1281" s="11"/>
      <c r="IA1281" s="11"/>
      <c r="IB1281" s="11"/>
      <c r="IC1281" s="11"/>
      <c r="ID1281" s="11"/>
      <c r="IE1281" s="11"/>
      <c r="IF1281" s="11"/>
      <c r="IG1281" s="11"/>
      <c r="IH1281" s="11"/>
      <c r="II1281" s="11"/>
      <c r="IJ1281" s="11"/>
      <c r="IK1281" s="11"/>
    </row>
    <row r="1282" spans="1:245" ht="15" customHeight="1" hidden="1">
      <c r="A1282" s="6">
        <v>2</v>
      </c>
      <c r="B1282" s="13" t="s">
        <v>48</v>
      </c>
      <c r="C1282" s="15"/>
      <c r="D1282" s="3">
        <v>36862</v>
      </c>
      <c r="E1282" s="3"/>
      <c r="F1282" s="3">
        <v>23</v>
      </c>
      <c r="G1282" s="3">
        <v>7</v>
      </c>
      <c r="H1282" s="3">
        <v>1975</v>
      </c>
      <c r="I1282" s="16" t="s">
        <v>557</v>
      </c>
      <c r="J1282" s="4">
        <v>2019</v>
      </c>
      <c r="K1282" s="5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  <c r="BQ1282" s="1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11"/>
      <c r="CF1282" s="11"/>
      <c r="CG1282" s="11"/>
      <c r="CH1282" s="11"/>
      <c r="CI1282" s="11"/>
      <c r="CJ1282" s="11"/>
      <c r="CK1282" s="11"/>
      <c r="CL1282" s="11"/>
      <c r="CM1282" s="11"/>
      <c r="CN1282" s="11"/>
      <c r="CO1282" s="11"/>
      <c r="CP1282" s="11"/>
      <c r="CQ1282" s="11"/>
      <c r="CR1282" s="11"/>
      <c r="CS1282" s="11"/>
      <c r="CT1282" s="11"/>
      <c r="CU1282" s="11"/>
      <c r="CV1282" s="11"/>
      <c r="CW1282" s="11"/>
      <c r="CX1282" s="11"/>
      <c r="CY1282" s="11"/>
      <c r="CZ1282" s="11"/>
      <c r="DA1282" s="11"/>
      <c r="DB1282" s="11"/>
      <c r="DC1282" s="11"/>
      <c r="DD1282" s="11"/>
      <c r="DE1282" s="11"/>
      <c r="DF1282" s="11"/>
      <c r="DG1282" s="11"/>
      <c r="DH1282" s="11"/>
      <c r="DI1282" s="11"/>
      <c r="DJ1282" s="11"/>
      <c r="DK1282" s="11"/>
      <c r="DL1282" s="11"/>
      <c r="DM1282" s="11"/>
      <c r="DN1282" s="11"/>
      <c r="DO1282" s="11"/>
      <c r="DP1282" s="11"/>
      <c r="DQ1282" s="11"/>
      <c r="DR1282" s="11"/>
      <c r="DS1282" s="11"/>
      <c r="DT1282" s="11"/>
      <c r="DU1282" s="11"/>
      <c r="DV1282" s="11"/>
      <c r="DW1282" s="11"/>
      <c r="DX1282" s="11"/>
      <c r="DY1282" s="11"/>
      <c r="DZ1282" s="11"/>
      <c r="EA1282" s="11"/>
      <c r="EB1282" s="11"/>
      <c r="EC1282" s="11"/>
      <c r="ED1282" s="11"/>
      <c r="EE1282" s="11"/>
      <c r="EF1282" s="11"/>
      <c r="EG1282" s="11"/>
      <c r="EH1282" s="11"/>
      <c r="EI1282" s="11"/>
      <c r="EJ1282" s="11"/>
      <c r="EK1282" s="11"/>
      <c r="EL1282" s="11"/>
      <c r="EM1282" s="11"/>
      <c r="EN1282" s="11"/>
      <c r="EO1282" s="11"/>
      <c r="EP1282" s="11"/>
      <c r="EQ1282" s="11"/>
      <c r="ER1282" s="11"/>
      <c r="ES1282" s="11"/>
      <c r="ET1282" s="11"/>
      <c r="EU1282" s="11"/>
      <c r="EV1282" s="11"/>
      <c r="EW1282" s="11"/>
      <c r="EX1282" s="11"/>
      <c r="EY1282" s="11"/>
      <c r="EZ1282" s="11"/>
      <c r="FA1282" s="11"/>
      <c r="FB1282" s="11"/>
      <c r="FC1282" s="11"/>
      <c r="FD1282" s="11"/>
      <c r="FE1282" s="11"/>
      <c r="FF1282" s="11"/>
      <c r="FG1282" s="11"/>
      <c r="FH1282" s="11"/>
      <c r="FI1282" s="11"/>
      <c r="FJ1282" s="11"/>
      <c r="FK1282" s="11"/>
      <c r="FL1282" s="11"/>
      <c r="FM1282" s="11"/>
      <c r="FN1282" s="11"/>
      <c r="FO1282" s="11"/>
      <c r="FP1282" s="11"/>
      <c r="FQ1282" s="11"/>
      <c r="FR1282" s="11"/>
      <c r="FS1282" s="11"/>
      <c r="FT1282" s="11"/>
      <c r="FU1282" s="11"/>
      <c r="FV1282" s="11"/>
      <c r="FW1282" s="11"/>
      <c r="FX1282" s="11"/>
      <c r="FY1282" s="11"/>
      <c r="FZ1282" s="11"/>
      <c r="GA1282" s="11"/>
      <c r="GB1282" s="11"/>
      <c r="GC1282" s="11"/>
      <c r="GD1282" s="11"/>
      <c r="GE1282" s="11"/>
      <c r="GF1282" s="11"/>
      <c r="GG1282" s="11"/>
      <c r="GH1282" s="11"/>
      <c r="GI1282" s="11"/>
      <c r="GJ1282" s="11"/>
      <c r="GK1282" s="11"/>
      <c r="GL1282" s="11"/>
      <c r="GM1282" s="11"/>
      <c r="GN1282" s="11"/>
      <c r="GO1282" s="11"/>
      <c r="GP1282" s="11"/>
      <c r="GQ1282" s="11"/>
      <c r="GR1282" s="11"/>
      <c r="GS1282" s="11"/>
      <c r="GT1282" s="11"/>
      <c r="GU1282" s="11"/>
      <c r="GV1282" s="11"/>
      <c r="GW1282" s="11"/>
      <c r="GX1282" s="11"/>
      <c r="GY1282" s="11"/>
      <c r="GZ1282" s="11"/>
      <c r="HA1282" s="11"/>
      <c r="HB1282" s="11"/>
      <c r="HC1282" s="11"/>
      <c r="HD1282" s="11"/>
      <c r="HE1282" s="11"/>
      <c r="HF1282" s="11"/>
      <c r="HG1282" s="11"/>
      <c r="HH1282" s="11"/>
      <c r="HI1282" s="11"/>
      <c r="HJ1282" s="11"/>
      <c r="HK1282" s="11"/>
      <c r="HL1282" s="11"/>
      <c r="HM1282" s="11"/>
      <c r="HN1282" s="11"/>
      <c r="HO1282" s="11"/>
      <c r="HP1282" s="11"/>
      <c r="HQ1282" s="11"/>
      <c r="HR1282" s="11"/>
      <c r="HS1282" s="11"/>
      <c r="HT1282" s="11"/>
      <c r="HU1282" s="11"/>
      <c r="HV1282" s="11"/>
      <c r="HW1282" s="11"/>
      <c r="HX1282" s="11"/>
      <c r="HY1282" s="11"/>
      <c r="HZ1282" s="11"/>
      <c r="IA1282" s="11"/>
      <c r="IB1282" s="11"/>
      <c r="IC1282" s="11"/>
      <c r="ID1282" s="11"/>
      <c r="IE1282" s="11"/>
      <c r="IF1282" s="11"/>
      <c r="IG1282" s="11"/>
      <c r="IH1282" s="11"/>
      <c r="II1282" s="11"/>
      <c r="IJ1282" s="11"/>
      <c r="IK1282" s="11"/>
    </row>
    <row r="1283" spans="1:245" ht="15" customHeight="1">
      <c r="A1283" s="6">
        <v>3</v>
      </c>
      <c r="B1283" s="13" t="s">
        <v>50</v>
      </c>
      <c r="C1283" s="3"/>
      <c r="D1283" s="3">
        <v>36975</v>
      </c>
      <c r="E1283" s="3"/>
      <c r="F1283" s="3">
        <v>23</v>
      </c>
      <c r="G1283" s="3">
        <v>7</v>
      </c>
      <c r="H1283" s="3">
        <v>1975</v>
      </c>
      <c r="I1283" s="16" t="s">
        <v>557</v>
      </c>
      <c r="J1283" s="4">
        <v>2019</v>
      </c>
      <c r="K1283" s="5" t="s">
        <v>614</v>
      </c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11"/>
      <c r="CF1283" s="11"/>
      <c r="CG1283" s="11"/>
      <c r="CH1283" s="11"/>
      <c r="CI1283" s="11"/>
      <c r="CJ1283" s="11"/>
      <c r="CK1283" s="11"/>
      <c r="CL1283" s="11"/>
      <c r="CM1283" s="11"/>
      <c r="CN1283" s="11"/>
      <c r="CO1283" s="11"/>
      <c r="CP1283" s="11"/>
      <c r="CQ1283" s="11"/>
      <c r="CR1283" s="11"/>
      <c r="CS1283" s="11"/>
      <c r="CT1283" s="11"/>
      <c r="CU1283" s="11"/>
      <c r="CV1283" s="11"/>
      <c r="CW1283" s="11"/>
      <c r="CX1283" s="11"/>
      <c r="CY1283" s="11"/>
      <c r="CZ1283" s="11"/>
      <c r="DA1283" s="11"/>
      <c r="DB1283" s="11"/>
      <c r="DC1283" s="11"/>
      <c r="DD1283" s="11"/>
      <c r="DE1283" s="11"/>
      <c r="DF1283" s="11"/>
      <c r="DG1283" s="11"/>
      <c r="DH1283" s="11"/>
      <c r="DI1283" s="11"/>
      <c r="DJ1283" s="11"/>
      <c r="DK1283" s="11"/>
      <c r="DL1283" s="11"/>
      <c r="DM1283" s="11"/>
      <c r="DN1283" s="11"/>
      <c r="DO1283" s="11"/>
      <c r="DP1283" s="11"/>
      <c r="DQ1283" s="11"/>
      <c r="DR1283" s="11"/>
      <c r="DS1283" s="11"/>
      <c r="DT1283" s="11"/>
      <c r="DU1283" s="11"/>
      <c r="DV1283" s="11"/>
      <c r="DW1283" s="11"/>
      <c r="DX1283" s="11"/>
      <c r="DY1283" s="11"/>
      <c r="DZ1283" s="11"/>
      <c r="EA1283" s="11"/>
      <c r="EB1283" s="11"/>
      <c r="EC1283" s="11"/>
      <c r="ED1283" s="11"/>
      <c r="EE1283" s="11"/>
      <c r="EF1283" s="11"/>
      <c r="EG1283" s="11"/>
      <c r="EH1283" s="11"/>
      <c r="EI1283" s="11"/>
      <c r="EJ1283" s="11"/>
      <c r="EK1283" s="11"/>
      <c r="EL1283" s="11"/>
      <c r="EM1283" s="11"/>
      <c r="EN1283" s="11"/>
      <c r="EO1283" s="11"/>
      <c r="EP1283" s="11"/>
      <c r="EQ1283" s="11"/>
      <c r="ER1283" s="11"/>
      <c r="ES1283" s="11"/>
      <c r="ET1283" s="11"/>
      <c r="EU1283" s="11"/>
      <c r="EV1283" s="11"/>
      <c r="EW1283" s="11"/>
      <c r="EX1283" s="11"/>
      <c r="EY1283" s="11"/>
      <c r="EZ1283" s="11"/>
      <c r="FA1283" s="11"/>
      <c r="FB1283" s="11"/>
      <c r="FC1283" s="11"/>
      <c r="FD1283" s="11"/>
      <c r="FE1283" s="11"/>
      <c r="FF1283" s="11"/>
      <c r="FG1283" s="11"/>
      <c r="FH1283" s="11"/>
      <c r="FI1283" s="11"/>
      <c r="FJ1283" s="11"/>
      <c r="FK1283" s="11"/>
      <c r="FL1283" s="11"/>
      <c r="FM1283" s="11"/>
      <c r="FN1283" s="11"/>
      <c r="FO1283" s="11"/>
      <c r="FP1283" s="11"/>
      <c r="FQ1283" s="11"/>
      <c r="FR1283" s="11"/>
      <c r="FS1283" s="11"/>
      <c r="FT1283" s="11"/>
      <c r="FU1283" s="11"/>
      <c r="FV1283" s="11"/>
      <c r="FW1283" s="11"/>
      <c r="FX1283" s="11"/>
      <c r="FY1283" s="11"/>
      <c r="FZ1283" s="11"/>
      <c r="GA1283" s="11"/>
      <c r="GB1283" s="11"/>
      <c r="GC1283" s="11"/>
      <c r="GD1283" s="11"/>
      <c r="GE1283" s="11"/>
      <c r="GF1283" s="11"/>
      <c r="GG1283" s="11"/>
      <c r="GH1283" s="11"/>
      <c r="GI1283" s="11"/>
      <c r="GJ1283" s="11"/>
      <c r="GK1283" s="11"/>
      <c r="GL1283" s="11"/>
      <c r="GM1283" s="11"/>
      <c r="GN1283" s="11"/>
      <c r="GO1283" s="11"/>
      <c r="GP1283" s="11"/>
      <c r="GQ1283" s="11"/>
      <c r="GR1283" s="11"/>
      <c r="GS1283" s="11"/>
      <c r="GT1283" s="11"/>
      <c r="GU1283" s="11"/>
      <c r="GV1283" s="11"/>
      <c r="GW1283" s="11"/>
      <c r="GX1283" s="11"/>
      <c r="GY1283" s="11"/>
      <c r="GZ1283" s="11"/>
      <c r="HA1283" s="11"/>
      <c r="HB1283" s="11"/>
      <c r="HC1283" s="11"/>
      <c r="HD1283" s="11"/>
      <c r="HE1283" s="11"/>
      <c r="HF1283" s="11"/>
      <c r="HG1283" s="11"/>
      <c r="HH1283" s="11"/>
      <c r="HI1283" s="11"/>
      <c r="HJ1283" s="11"/>
      <c r="HK1283" s="11"/>
      <c r="HL1283" s="11"/>
      <c r="HM1283" s="11"/>
      <c r="HN1283" s="11"/>
      <c r="HO1283" s="11"/>
      <c r="HP1283" s="11"/>
      <c r="HQ1283" s="11"/>
      <c r="HR1283" s="11"/>
      <c r="HS1283" s="11"/>
      <c r="HT1283" s="11"/>
      <c r="HU1283" s="11"/>
      <c r="HV1283" s="11"/>
      <c r="HW1283" s="11"/>
      <c r="HX1283" s="11"/>
      <c r="HY1283" s="11"/>
      <c r="HZ1283" s="11"/>
      <c r="IA1283" s="11"/>
      <c r="IB1283" s="11"/>
      <c r="IC1283" s="11"/>
      <c r="ID1283" s="11"/>
      <c r="IE1283" s="11"/>
      <c r="IF1283" s="11"/>
      <c r="IG1283" s="11"/>
      <c r="IH1283" s="11"/>
      <c r="II1283" s="11"/>
      <c r="IJ1283" s="11"/>
      <c r="IK1283" s="11"/>
    </row>
    <row r="1284" spans="1:245" ht="15" customHeight="1">
      <c r="A1284" s="6">
        <v>4</v>
      </c>
      <c r="B1284" s="13" t="s">
        <v>53</v>
      </c>
      <c r="C1284" s="3"/>
      <c r="D1284" s="3">
        <v>39235</v>
      </c>
      <c r="E1284" s="3"/>
      <c r="F1284" s="3">
        <v>23</v>
      </c>
      <c r="G1284" s="3">
        <v>7</v>
      </c>
      <c r="H1284" s="3">
        <v>1976</v>
      </c>
      <c r="I1284" s="16" t="s">
        <v>557</v>
      </c>
      <c r="J1284" s="4">
        <v>2016</v>
      </c>
      <c r="K1284" s="5" t="s">
        <v>613</v>
      </c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  <c r="BQ1284" s="1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11"/>
      <c r="CF1284" s="11"/>
      <c r="CG1284" s="11"/>
      <c r="CH1284" s="11"/>
      <c r="CI1284" s="11"/>
      <c r="CJ1284" s="11"/>
      <c r="CK1284" s="11"/>
      <c r="CL1284" s="11"/>
      <c r="CM1284" s="11"/>
      <c r="CN1284" s="11"/>
      <c r="CO1284" s="11"/>
      <c r="CP1284" s="11"/>
      <c r="CQ1284" s="11"/>
      <c r="CR1284" s="11"/>
      <c r="CS1284" s="11"/>
      <c r="CT1284" s="11"/>
      <c r="CU1284" s="11"/>
      <c r="CV1284" s="11"/>
      <c r="CW1284" s="11"/>
      <c r="CX1284" s="11"/>
      <c r="CY1284" s="11"/>
      <c r="CZ1284" s="11"/>
      <c r="DA1284" s="11"/>
      <c r="DB1284" s="11"/>
      <c r="DC1284" s="11"/>
      <c r="DD1284" s="11"/>
      <c r="DE1284" s="11"/>
      <c r="DF1284" s="11"/>
      <c r="DG1284" s="11"/>
      <c r="DH1284" s="11"/>
      <c r="DI1284" s="11"/>
      <c r="DJ1284" s="11"/>
      <c r="DK1284" s="11"/>
      <c r="DL1284" s="11"/>
      <c r="DM1284" s="11"/>
      <c r="DN1284" s="11"/>
      <c r="DO1284" s="11"/>
      <c r="DP1284" s="11"/>
      <c r="DQ1284" s="11"/>
      <c r="DR1284" s="11"/>
      <c r="DS1284" s="11"/>
      <c r="DT1284" s="11"/>
      <c r="DU1284" s="11"/>
      <c r="DV1284" s="11"/>
      <c r="DW1284" s="11"/>
      <c r="DX1284" s="11"/>
      <c r="DY1284" s="11"/>
      <c r="DZ1284" s="11"/>
      <c r="EA1284" s="11"/>
      <c r="EB1284" s="11"/>
      <c r="EC1284" s="11"/>
      <c r="ED1284" s="11"/>
      <c r="EE1284" s="11"/>
      <c r="EF1284" s="11"/>
      <c r="EG1284" s="11"/>
      <c r="EH1284" s="11"/>
      <c r="EI1284" s="11"/>
      <c r="EJ1284" s="11"/>
      <c r="EK1284" s="11"/>
      <c r="EL1284" s="11"/>
      <c r="EM1284" s="11"/>
      <c r="EN1284" s="11"/>
      <c r="EO1284" s="11"/>
      <c r="EP1284" s="11"/>
      <c r="EQ1284" s="11"/>
      <c r="ER1284" s="11"/>
      <c r="ES1284" s="11"/>
      <c r="ET1284" s="11"/>
      <c r="EU1284" s="11"/>
      <c r="EV1284" s="11"/>
      <c r="EW1284" s="11"/>
      <c r="EX1284" s="11"/>
      <c r="EY1284" s="11"/>
      <c r="EZ1284" s="11"/>
      <c r="FA1284" s="11"/>
      <c r="FB1284" s="11"/>
      <c r="FC1284" s="11"/>
      <c r="FD1284" s="11"/>
      <c r="FE1284" s="11"/>
      <c r="FF1284" s="11"/>
      <c r="FG1284" s="11"/>
      <c r="FH1284" s="11"/>
      <c r="FI1284" s="11"/>
      <c r="FJ1284" s="11"/>
      <c r="FK1284" s="11"/>
      <c r="FL1284" s="11"/>
      <c r="FM1284" s="11"/>
      <c r="FN1284" s="11"/>
      <c r="FO1284" s="11"/>
      <c r="FP1284" s="11"/>
      <c r="FQ1284" s="11"/>
      <c r="FR1284" s="11"/>
      <c r="FS1284" s="11"/>
      <c r="FT1284" s="11"/>
      <c r="FU1284" s="11"/>
      <c r="FV1284" s="11"/>
      <c r="FW1284" s="11"/>
      <c r="FX1284" s="11"/>
      <c r="FY1284" s="11"/>
      <c r="FZ1284" s="11"/>
      <c r="GA1284" s="11"/>
      <c r="GB1284" s="11"/>
      <c r="GC1284" s="11"/>
      <c r="GD1284" s="11"/>
      <c r="GE1284" s="11"/>
      <c r="GF1284" s="11"/>
      <c r="GG1284" s="11"/>
      <c r="GH1284" s="11"/>
      <c r="GI1284" s="11"/>
      <c r="GJ1284" s="11"/>
      <c r="GK1284" s="11"/>
      <c r="GL1284" s="11"/>
      <c r="GM1284" s="11"/>
      <c r="GN1284" s="11"/>
      <c r="GO1284" s="11"/>
      <c r="GP1284" s="11"/>
      <c r="GQ1284" s="11"/>
      <c r="GR1284" s="11"/>
      <c r="GS1284" s="11"/>
      <c r="GT1284" s="11"/>
      <c r="GU1284" s="11"/>
      <c r="GV1284" s="11"/>
      <c r="GW1284" s="11"/>
      <c r="GX1284" s="11"/>
      <c r="GY1284" s="11"/>
      <c r="GZ1284" s="11"/>
      <c r="HA1284" s="11"/>
      <c r="HB1284" s="11"/>
      <c r="HC1284" s="11"/>
      <c r="HD1284" s="11"/>
      <c r="HE1284" s="11"/>
      <c r="HF1284" s="11"/>
      <c r="HG1284" s="11"/>
      <c r="HH1284" s="11"/>
      <c r="HI1284" s="11"/>
      <c r="HJ1284" s="11"/>
      <c r="HK1284" s="11"/>
      <c r="HL1284" s="11"/>
      <c r="HM1284" s="11"/>
      <c r="HN1284" s="11"/>
      <c r="HO1284" s="11"/>
      <c r="HP1284" s="11"/>
      <c r="HQ1284" s="11"/>
      <c r="HR1284" s="11"/>
      <c r="HS1284" s="11"/>
      <c r="HT1284" s="11"/>
      <c r="HU1284" s="11"/>
      <c r="HV1284" s="11"/>
      <c r="HW1284" s="11"/>
      <c r="HX1284" s="11"/>
      <c r="HY1284" s="11"/>
      <c r="HZ1284" s="11"/>
      <c r="IA1284" s="11"/>
      <c r="IB1284" s="11"/>
      <c r="IC1284" s="11"/>
      <c r="ID1284" s="11"/>
      <c r="IE1284" s="11"/>
      <c r="IF1284" s="11"/>
      <c r="IG1284" s="11"/>
      <c r="IH1284" s="11"/>
      <c r="II1284" s="11"/>
      <c r="IJ1284" s="11"/>
      <c r="IK1284" s="11"/>
    </row>
    <row r="1285" spans="1:245" ht="15" customHeight="1">
      <c r="A1285" s="6">
        <v>5</v>
      </c>
      <c r="B1285" s="13" t="s">
        <v>55</v>
      </c>
      <c r="C1285" s="3"/>
      <c r="D1285" s="3">
        <v>37605</v>
      </c>
      <c r="E1285" s="3"/>
      <c r="F1285" s="3">
        <v>23</v>
      </c>
      <c r="G1285" s="3">
        <v>7</v>
      </c>
      <c r="H1285" s="3">
        <v>1976</v>
      </c>
      <c r="I1285" s="16" t="s">
        <v>557</v>
      </c>
      <c r="J1285" s="4">
        <v>2016</v>
      </c>
      <c r="K1285" s="5" t="s">
        <v>613</v>
      </c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  <c r="BQ1285" s="1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11"/>
      <c r="CF1285" s="11"/>
      <c r="CG1285" s="11"/>
      <c r="CH1285" s="11"/>
      <c r="CI1285" s="11"/>
      <c r="CJ1285" s="11"/>
      <c r="CK1285" s="11"/>
      <c r="CL1285" s="11"/>
      <c r="CM1285" s="11"/>
      <c r="CN1285" s="11"/>
      <c r="CO1285" s="11"/>
      <c r="CP1285" s="11"/>
      <c r="CQ1285" s="11"/>
      <c r="CR1285" s="11"/>
      <c r="CS1285" s="11"/>
      <c r="CT1285" s="11"/>
      <c r="CU1285" s="11"/>
      <c r="CV1285" s="11"/>
      <c r="CW1285" s="11"/>
      <c r="CX1285" s="11"/>
      <c r="CY1285" s="11"/>
      <c r="CZ1285" s="11"/>
      <c r="DA1285" s="11"/>
      <c r="DB1285" s="11"/>
      <c r="DC1285" s="11"/>
      <c r="DD1285" s="11"/>
      <c r="DE1285" s="11"/>
      <c r="DF1285" s="11"/>
      <c r="DG1285" s="11"/>
      <c r="DH1285" s="11"/>
      <c r="DI1285" s="11"/>
      <c r="DJ1285" s="11"/>
      <c r="DK1285" s="11"/>
      <c r="DL1285" s="11"/>
      <c r="DM1285" s="11"/>
      <c r="DN1285" s="11"/>
      <c r="DO1285" s="11"/>
      <c r="DP1285" s="11"/>
      <c r="DQ1285" s="11"/>
      <c r="DR1285" s="11"/>
      <c r="DS1285" s="11"/>
      <c r="DT1285" s="11"/>
      <c r="DU1285" s="11"/>
      <c r="DV1285" s="11"/>
      <c r="DW1285" s="11"/>
      <c r="DX1285" s="11"/>
      <c r="DY1285" s="11"/>
      <c r="DZ1285" s="11"/>
      <c r="EA1285" s="11"/>
      <c r="EB1285" s="11"/>
      <c r="EC1285" s="11"/>
      <c r="ED1285" s="11"/>
      <c r="EE1285" s="11"/>
      <c r="EF1285" s="11"/>
      <c r="EG1285" s="11"/>
      <c r="EH1285" s="11"/>
      <c r="EI1285" s="11"/>
      <c r="EJ1285" s="11"/>
      <c r="EK1285" s="11"/>
      <c r="EL1285" s="11"/>
      <c r="EM1285" s="11"/>
      <c r="EN1285" s="11"/>
      <c r="EO1285" s="11"/>
      <c r="EP1285" s="11"/>
      <c r="EQ1285" s="11"/>
      <c r="ER1285" s="11"/>
      <c r="ES1285" s="11"/>
      <c r="ET1285" s="11"/>
      <c r="EU1285" s="11"/>
      <c r="EV1285" s="11"/>
      <c r="EW1285" s="11"/>
      <c r="EX1285" s="11"/>
      <c r="EY1285" s="11"/>
      <c r="EZ1285" s="11"/>
      <c r="FA1285" s="11"/>
      <c r="FB1285" s="11"/>
      <c r="FC1285" s="11"/>
      <c r="FD1285" s="11"/>
      <c r="FE1285" s="11"/>
      <c r="FF1285" s="11"/>
      <c r="FG1285" s="11"/>
      <c r="FH1285" s="11"/>
      <c r="FI1285" s="11"/>
      <c r="FJ1285" s="11"/>
      <c r="FK1285" s="11"/>
      <c r="FL1285" s="11"/>
      <c r="FM1285" s="11"/>
      <c r="FN1285" s="11"/>
      <c r="FO1285" s="11"/>
      <c r="FP1285" s="11"/>
      <c r="FQ1285" s="11"/>
      <c r="FR1285" s="11"/>
      <c r="FS1285" s="11"/>
      <c r="FT1285" s="11"/>
      <c r="FU1285" s="11"/>
      <c r="FV1285" s="11"/>
      <c r="FW1285" s="11"/>
      <c r="FX1285" s="11"/>
      <c r="FY1285" s="11"/>
      <c r="FZ1285" s="11"/>
      <c r="GA1285" s="11"/>
      <c r="GB1285" s="11"/>
      <c r="GC1285" s="11"/>
      <c r="GD1285" s="11"/>
      <c r="GE1285" s="11"/>
      <c r="GF1285" s="11"/>
      <c r="GG1285" s="11"/>
      <c r="GH1285" s="11"/>
      <c r="GI1285" s="11"/>
      <c r="GJ1285" s="11"/>
      <c r="GK1285" s="11"/>
      <c r="GL1285" s="11"/>
      <c r="GM1285" s="11"/>
      <c r="GN1285" s="11"/>
      <c r="GO1285" s="11"/>
      <c r="GP1285" s="11"/>
      <c r="GQ1285" s="11"/>
      <c r="GR1285" s="11"/>
      <c r="GS1285" s="11"/>
      <c r="GT1285" s="11"/>
      <c r="GU1285" s="11"/>
      <c r="GV1285" s="11"/>
      <c r="GW1285" s="11"/>
      <c r="GX1285" s="11"/>
      <c r="GY1285" s="11"/>
      <c r="GZ1285" s="11"/>
      <c r="HA1285" s="11"/>
      <c r="HB1285" s="11"/>
      <c r="HC1285" s="11"/>
      <c r="HD1285" s="11"/>
      <c r="HE1285" s="11"/>
      <c r="HF1285" s="11"/>
      <c r="HG1285" s="11"/>
      <c r="HH1285" s="11"/>
      <c r="HI1285" s="11"/>
      <c r="HJ1285" s="11"/>
      <c r="HK1285" s="11"/>
      <c r="HL1285" s="11"/>
      <c r="HM1285" s="11"/>
      <c r="HN1285" s="11"/>
      <c r="HO1285" s="11"/>
      <c r="HP1285" s="11"/>
      <c r="HQ1285" s="11"/>
      <c r="HR1285" s="11"/>
      <c r="HS1285" s="11"/>
      <c r="HT1285" s="11"/>
      <c r="HU1285" s="11"/>
      <c r="HV1285" s="11"/>
      <c r="HW1285" s="11"/>
      <c r="HX1285" s="11"/>
      <c r="HY1285" s="11"/>
      <c r="HZ1285" s="11"/>
      <c r="IA1285" s="11"/>
      <c r="IB1285" s="11"/>
      <c r="IC1285" s="11"/>
      <c r="ID1285" s="11"/>
      <c r="IE1285" s="11"/>
      <c r="IF1285" s="11"/>
      <c r="IG1285" s="11"/>
      <c r="IH1285" s="11"/>
      <c r="II1285" s="11"/>
      <c r="IJ1285" s="11"/>
      <c r="IK1285" s="11"/>
    </row>
    <row r="1286" spans="1:12" s="11" customFormat="1" ht="26.25" customHeight="1">
      <c r="A1286" s="223" t="s">
        <v>61</v>
      </c>
      <c r="B1286" s="223"/>
      <c r="C1286" s="223"/>
      <c r="D1286" s="223"/>
      <c r="E1286" s="223"/>
      <c r="F1286" s="3"/>
      <c r="G1286" s="3"/>
      <c r="H1286" s="3"/>
      <c r="I1286" s="3"/>
      <c r="J1286" s="4"/>
      <c r="K1286" s="5"/>
      <c r="L1286" s="35"/>
    </row>
    <row r="1287" spans="1:12" s="11" customFormat="1" ht="14.25" customHeight="1" hidden="1">
      <c r="A1287" s="6">
        <v>1</v>
      </c>
      <c r="B1287" s="13" t="s">
        <v>62</v>
      </c>
      <c r="C1287" s="3"/>
      <c r="D1287" s="3">
        <v>7957</v>
      </c>
      <c r="E1287" s="3"/>
      <c r="F1287" s="3">
        <v>0</v>
      </c>
      <c r="G1287" s="3">
        <v>2</v>
      </c>
      <c r="H1287" s="3">
        <v>1970</v>
      </c>
      <c r="I1287" s="150" t="s">
        <v>590</v>
      </c>
      <c r="J1287" s="4" t="s">
        <v>674</v>
      </c>
      <c r="K1287" s="5"/>
      <c r="L1287" s="35"/>
    </row>
    <row r="1288" spans="1:12" s="11" customFormat="1" ht="14.25" customHeight="1" hidden="1">
      <c r="A1288" s="6"/>
      <c r="B1288" s="11" t="s">
        <v>63</v>
      </c>
      <c r="C1288" s="3" t="s">
        <v>64</v>
      </c>
      <c r="D1288" s="3"/>
      <c r="E1288" s="3"/>
      <c r="F1288" s="3"/>
      <c r="G1288" s="3"/>
      <c r="H1288" s="3"/>
      <c r="I1288" s="150"/>
      <c r="J1288" s="4"/>
      <c r="K1288" s="5"/>
      <c r="L1288" s="35"/>
    </row>
    <row r="1289" spans="1:12" s="11" customFormat="1" ht="14.25" customHeight="1" hidden="1">
      <c r="A1289" s="6">
        <v>2</v>
      </c>
      <c r="B1289" s="13" t="s">
        <v>65</v>
      </c>
      <c r="C1289" s="3"/>
      <c r="D1289" s="3">
        <v>7957</v>
      </c>
      <c r="E1289" s="3"/>
      <c r="F1289" s="3">
        <v>0</v>
      </c>
      <c r="G1289" s="3">
        <v>4</v>
      </c>
      <c r="H1289" s="3">
        <v>1970</v>
      </c>
      <c r="I1289" s="150" t="s">
        <v>590</v>
      </c>
      <c r="J1289" s="4" t="s">
        <v>674</v>
      </c>
      <c r="K1289" s="5"/>
      <c r="L1289" s="35"/>
    </row>
    <row r="1290" spans="1:12" s="11" customFormat="1" ht="14.25" customHeight="1" hidden="1">
      <c r="A1290" s="6"/>
      <c r="B1290" s="11" t="s">
        <v>66</v>
      </c>
      <c r="C1290" s="3"/>
      <c r="D1290" s="3"/>
      <c r="E1290" s="3"/>
      <c r="F1290" s="3"/>
      <c r="G1290" s="3"/>
      <c r="H1290" s="3"/>
      <c r="I1290" s="150"/>
      <c r="J1290" s="4"/>
      <c r="K1290" s="5"/>
      <c r="L1290" s="35"/>
    </row>
    <row r="1291" spans="1:12" s="11" customFormat="1" ht="14.25" customHeight="1" hidden="1">
      <c r="A1291" s="6"/>
      <c r="B1291" s="11" t="s">
        <v>67</v>
      </c>
      <c r="C1291" s="3" t="s">
        <v>706</v>
      </c>
      <c r="D1291" s="3"/>
      <c r="E1291" s="3"/>
      <c r="F1291" s="3"/>
      <c r="G1291" s="3"/>
      <c r="H1291" s="3"/>
      <c r="I1291" s="150"/>
      <c r="J1291" s="4"/>
      <c r="K1291" s="5"/>
      <c r="L1291" s="35"/>
    </row>
    <row r="1292" spans="1:12" s="11" customFormat="1" ht="14.25" customHeight="1">
      <c r="A1292" s="6">
        <v>3</v>
      </c>
      <c r="B1292" s="13" t="s">
        <v>68</v>
      </c>
      <c r="C1292" s="3"/>
      <c r="D1292" s="3">
        <v>7957</v>
      </c>
      <c r="E1292" s="3"/>
      <c r="F1292" s="3">
        <v>0</v>
      </c>
      <c r="G1292" s="3">
        <v>2</v>
      </c>
      <c r="H1292" s="3">
        <v>1970</v>
      </c>
      <c r="I1292" s="150" t="s">
        <v>590</v>
      </c>
      <c r="J1292" s="4" t="s">
        <v>674</v>
      </c>
      <c r="K1292" s="5" t="s">
        <v>614</v>
      </c>
      <c r="L1292" s="35"/>
    </row>
    <row r="1293" spans="1:12" s="11" customFormat="1" ht="14.25" customHeight="1">
      <c r="A1293" s="6"/>
      <c r="B1293" s="11" t="s">
        <v>66</v>
      </c>
      <c r="C1293" s="15"/>
      <c r="D1293" s="3"/>
      <c r="E1293" s="3"/>
      <c r="F1293" s="3"/>
      <c r="G1293" s="3"/>
      <c r="H1293" s="3"/>
      <c r="I1293" s="150"/>
      <c r="J1293" s="4"/>
      <c r="K1293" s="5"/>
      <c r="L1293" s="35"/>
    </row>
    <row r="1294" spans="1:12" s="11" customFormat="1" ht="14.25" customHeight="1">
      <c r="A1294" s="6"/>
      <c r="B1294" s="11" t="s">
        <v>67</v>
      </c>
      <c r="C1294" s="3" t="s">
        <v>706</v>
      </c>
      <c r="D1294" s="3"/>
      <c r="E1294" s="3"/>
      <c r="F1294" s="3"/>
      <c r="G1294" s="3"/>
      <c r="H1294" s="3"/>
      <c r="I1294" s="150"/>
      <c r="J1294" s="4"/>
      <c r="K1294" s="5"/>
      <c r="L1294" s="35"/>
    </row>
    <row r="1295" spans="1:12" s="11" customFormat="1" ht="14.25" customHeight="1" hidden="1">
      <c r="A1295" s="6">
        <v>4</v>
      </c>
      <c r="B1295" s="13" t="s">
        <v>69</v>
      </c>
      <c r="C1295" s="3"/>
      <c r="D1295" s="3">
        <v>7957</v>
      </c>
      <c r="E1295" s="3"/>
      <c r="F1295" s="3">
        <v>0</v>
      </c>
      <c r="G1295" s="3">
        <v>2</v>
      </c>
      <c r="H1295" s="3">
        <v>1970</v>
      </c>
      <c r="I1295" s="150" t="s">
        <v>590</v>
      </c>
      <c r="J1295" s="4" t="s">
        <v>674</v>
      </c>
      <c r="K1295" s="5"/>
      <c r="L1295" s="35"/>
    </row>
    <row r="1296" spans="1:12" s="11" customFormat="1" ht="14.25" customHeight="1" hidden="1">
      <c r="A1296" s="6"/>
      <c r="B1296" s="11" t="s">
        <v>63</v>
      </c>
      <c r="C1296" s="3" t="s">
        <v>64</v>
      </c>
      <c r="D1296" s="3"/>
      <c r="E1296" s="3"/>
      <c r="F1296" s="3"/>
      <c r="G1296" s="3"/>
      <c r="H1296" s="3"/>
      <c r="I1296" s="150"/>
      <c r="J1296" s="4"/>
      <c r="K1296" s="5"/>
      <c r="L1296" s="35"/>
    </row>
    <row r="1297" spans="1:12" s="11" customFormat="1" ht="14.25" customHeight="1" hidden="1">
      <c r="A1297" s="6">
        <v>5</v>
      </c>
      <c r="B1297" s="13" t="s">
        <v>70</v>
      </c>
      <c r="C1297" s="3"/>
      <c r="D1297" s="3">
        <v>7957</v>
      </c>
      <c r="E1297" s="3"/>
      <c r="F1297" s="3">
        <v>0</v>
      </c>
      <c r="G1297" s="3">
        <v>2</v>
      </c>
      <c r="H1297" s="3">
        <v>1970</v>
      </c>
      <c r="I1297" s="150" t="s">
        <v>590</v>
      </c>
      <c r="J1297" s="4" t="s">
        <v>674</v>
      </c>
      <c r="K1297" s="5"/>
      <c r="L1297" s="35"/>
    </row>
    <row r="1298" spans="1:12" s="11" customFormat="1" ht="14.25" customHeight="1" hidden="1">
      <c r="A1298" s="6"/>
      <c r="B1298" s="11" t="s">
        <v>63</v>
      </c>
      <c r="C1298" s="3" t="s">
        <v>64</v>
      </c>
      <c r="D1298" s="3"/>
      <c r="E1298" s="3"/>
      <c r="F1298" s="3"/>
      <c r="G1298" s="3"/>
      <c r="H1298" s="3"/>
      <c r="I1298" s="150"/>
      <c r="J1298" s="4"/>
      <c r="K1298" s="5"/>
      <c r="L1298" s="35"/>
    </row>
    <row r="1299" spans="1:12" s="11" customFormat="1" ht="14.25" customHeight="1" hidden="1">
      <c r="A1299" s="6">
        <v>6</v>
      </c>
      <c r="B1299" s="13" t="s">
        <v>71</v>
      </c>
      <c r="C1299" s="3"/>
      <c r="D1299" s="3">
        <v>7957</v>
      </c>
      <c r="E1299" s="3"/>
      <c r="F1299" s="3">
        <v>0</v>
      </c>
      <c r="G1299" s="3">
        <v>4</v>
      </c>
      <c r="H1299" s="3">
        <v>1970</v>
      </c>
      <c r="I1299" s="150" t="s">
        <v>590</v>
      </c>
      <c r="J1299" s="4" t="s">
        <v>674</v>
      </c>
      <c r="K1299" s="5"/>
      <c r="L1299" s="35"/>
    </row>
    <row r="1300" spans="1:12" s="11" customFormat="1" ht="14.25" customHeight="1" hidden="1">
      <c r="A1300" s="6"/>
      <c r="B1300" s="11" t="s">
        <v>66</v>
      </c>
      <c r="C1300" s="3"/>
      <c r="D1300" s="3"/>
      <c r="E1300" s="3"/>
      <c r="F1300" s="3"/>
      <c r="G1300" s="3"/>
      <c r="H1300" s="3"/>
      <c r="I1300" s="150"/>
      <c r="J1300" s="4"/>
      <c r="K1300" s="5"/>
      <c r="L1300" s="35"/>
    </row>
    <row r="1301" spans="1:12" s="11" customFormat="1" ht="14.25" customHeight="1" hidden="1">
      <c r="A1301" s="6"/>
      <c r="B1301" s="11" t="s">
        <v>67</v>
      </c>
      <c r="C1301" s="3" t="s">
        <v>706</v>
      </c>
      <c r="D1301" s="3"/>
      <c r="E1301" s="3"/>
      <c r="F1301" s="3"/>
      <c r="G1301" s="3"/>
      <c r="H1301" s="3"/>
      <c r="I1301" s="150"/>
      <c r="J1301" s="4"/>
      <c r="K1301" s="5"/>
      <c r="L1301" s="35"/>
    </row>
    <row r="1302" spans="1:12" s="11" customFormat="1" ht="13.5" customHeight="1">
      <c r="A1302" s="6">
        <v>7</v>
      </c>
      <c r="B1302" s="13" t="s">
        <v>462</v>
      </c>
      <c r="C1302" s="3"/>
      <c r="D1302" s="3">
        <v>7957</v>
      </c>
      <c r="E1302" s="3"/>
      <c r="F1302" s="3">
        <v>57</v>
      </c>
      <c r="G1302" s="3">
        <v>16</v>
      </c>
      <c r="H1302" s="3">
        <v>2013</v>
      </c>
      <c r="I1302" s="150" t="s">
        <v>590</v>
      </c>
      <c r="J1302" s="4">
        <v>2013</v>
      </c>
      <c r="K1302" s="5" t="s">
        <v>619</v>
      </c>
      <c r="L1302" s="35"/>
    </row>
    <row r="1303" spans="1:12" s="11" customFormat="1" ht="13.5" customHeight="1">
      <c r="A1303" s="6"/>
      <c r="B1303" s="13" t="s">
        <v>463</v>
      </c>
      <c r="C1303" s="3" t="s">
        <v>972</v>
      </c>
      <c r="D1303" s="3"/>
      <c r="E1303" s="3"/>
      <c r="F1303" s="3"/>
      <c r="G1303" s="3">
        <v>1</v>
      </c>
      <c r="H1303" s="3"/>
      <c r="I1303" s="150"/>
      <c r="J1303" s="4"/>
      <c r="K1303" s="5"/>
      <c r="L1303" s="35"/>
    </row>
    <row r="1304" spans="1:12" s="11" customFormat="1" ht="13.5" customHeight="1">
      <c r="A1304" s="6"/>
      <c r="B1304" s="13" t="s">
        <v>464</v>
      </c>
      <c r="C1304" s="3" t="s">
        <v>210</v>
      </c>
      <c r="D1304" s="3"/>
      <c r="E1304" s="3"/>
      <c r="F1304" s="3"/>
      <c r="G1304" s="3">
        <v>8</v>
      </c>
      <c r="H1304" s="3"/>
      <c r="I1304" s="150"/>
      <c r="J1304" s="4"/>
      <c r="K1304" s="5"/>
      <c r="L1304" s="35"/>
    </row>
    <row r="1305" spans="1:12" s="11" customFormat="1" ht="13.5" customHeight="1">
      <c r="A1305" s="6"/>
      <c r="B1305" s="13" t="s">
        <v>465</v>
      </c>
      <c r="C1305" s="3" t="s">
        <v>181</v>
      </c>
      <c r="D1305" s="3"/>
      <c r="E1305" s="3"/>
      <c r="F1305" s="3"/>
      <c r="G1305" s="3"/>
      <c r="H1305" s="3"/>
      <c r="I1305" s="150"/>
      <c r="J1305" s="4"/>
      <c r="K1305" s="5"/>
      <c r="L1305" s="35"/>
    </row>
    <row r="1306" spans="1:12" s="11" customFormat="1" ht="13.5" customHeight="1">
      <c r="A1306" s="6"/>
      <c r="B1306" s="13" t="s">
        <v>135</v>
      </c>
      <c r="C1306" s="3" t="s">
        <v>461</v>
      </c>
      <c r="D1306" s="3"/>
      <c r="E1306" s="3"/>
      <c r="F1306" s="3">
        <v>2.25</v>
      </c>
      <c r="G1306" s="3">
        <v>0.75</v>
      </c>
      <c r="H1306" s="3">
        <v>2013</v>
      </c>
      <c r="I1306" s="150" t="s">
        <v>331</v>
      </c>
      <c r="J1306" s="4">
        <v>2013</v>
      </c>
      <c r="K1306" s="5" t="s">
        <v>614</v>
      </c>
      <c r="L1306" s="35"/>
    </row>
    <row r="1307" spans="1:12" s="11" customFormat="1" ht="14.25" customHeight="1">
      <c r="A1307" s="6">
        <v>8</v>
      </c>
      <c r="B1307" s="13" t="s">
        <v>663</v>
      </c>
      <c r="C1307" s="3"/>
      <c r="D1307" s="3">
        <v>7957</v>
      </c>
      <c r="E1307" s="3"/>
      <c r="F1307" s="3">
        <v>6</v>
      </c>
      <c r="G1307" s="3">
        <v>0</v>
      </c>
      <c r="H1307" s="3">
        <v>1970</v>
      </c>
      <c r="I1307" s="150" t="s">
        <v>1297</v>
      </c>
      <c r="J1307" s="4">
        <v>2015</v>
      </c>
      <c r="K1307" s="5" t="s">
        <v>619</v>
      </c>
      <c r="L1307" s="35"/>
    </row>
    <row r="1308" spans="1:12" s="11" customFormat="1" ht="13.5" customHeight="1">
      <c r="A1308" s="6">
        <v>9</v>
      </c>
      <c r="B1308" s="11" t="s">
        <v>72</v>
      </c>
      <c r="C1308" s="3"/>
      <c r="D1308" s="3">
        <v>7957</v>
      </c>
      <c r="E1308" s="3"/>
      <c r="F1308" s="3">
        <v>0</v>
      </c>
      <c r="G1308" s="3">
        <v>0.6</v>
      </c>
      <c r="H1308" s="3">
        <v>1970</v>
      </c>
      <c r="I1308" s="150" t="s">
        <v>556</v>
      </c>
      <c r="J1308" s="4">
        <v>2015</v>
      </c>
      <c r="K1308" s="5" t="s">
        <v>619</v>
      </c>
      <c r="L1308" s="35"/>
    </row>
    <row r="1309" spans="1:12" s="11" customFormat="1" ht="13.5" customHeight="1">
      <c r="A1309" s="6"/>
      <c r="B1309" s="11" t="s">
        <v>73</v>
      </c>
      <c r="C1309" s="3"/>
      <c r="D1309" s="3"/>
      <c r="E1309" s="3"/>
      <c r="F1309" s="3"/>
      <c r="G1309" s="3"/>
      <c r="H1309" s="3"/>
      <c r="I1309" s="150"/>
      <c r="J1309" s="4"/>
      <c r="K1309" s="5"/>
      <c r="L1309" s="35"/>
    </row>
    <row r="1310" spans="1:12" s="11" customFormat="1" ht="13.5" customHeight="1" hidden="1">
      <c r="A1310" s="6">
        <v>10</v>
      </c>
      <c r="B1310" s="8" t="s">
        <v>74</v>
      </c>
      <c r="C1310" s="3"/>
      <c r="D1310" s="3">
        <v>7957</v>
      </c>
      <c r="E1310" s="3"/>
      <c r="F1310" s="3">
        <v>4</v>
      </c>
      <c r="G1310" s="3">
        <v>1.2</v>
      </c>
      <c r="H1310" s="3">
        <v>1970</v>
      </c>
      <c r="I1310" s="150" t="s">
        <v>331</v>
      </c>
      <c r="J1310" s="4">
        <v>2010</v>
      </c>
      <c r="K1310" s="5"/>
      <c r="L1310" s="35"/>
    </row>
    <row r="1311" spans="1:12" s="11" customFormat="1" ht="13.5" customHeight="1">
      <c r="A1311" s="6">
        <v>11</v>
      </c>
      <c r="B1311" s="13" t="s">
        <v>952</v>
      </c>
      <c r="C1311" s="3"/>
      <c r="D1311" s="3">
        <v>7957</v>
      </c>
      <c r="E1311" s="3"/>
      <c r="F1311" s="3">
        <v>0</v>
      </c>
      <c r="G1311" s="3">
        <v>6</v>
      </c>
      <c r="H1311" s="3">
        <v>1970</v>
      </c>
      <c r="I1311" s="150" t="s">
        <v>590</v>
      </c>
      <c r="J1311" s="4">
        <v>2010</v>
      </c>
      <c r="K1311" s="5" t="s">
        <v>619</v>
      </c>
      <c r="L1311" s="35"/>
    </row>
    <row r="1312" spans="1:12" s="11" customFormat="1" ht="13.5" customHeight="1">
      <c r="A1312" s="6"/>
      <c r="B1312" s="13" t="s">
        <v>75</v>
      </c>
      <c r="C1312" s="3"/>
      <c r="D1312" s="3"/>
      <c r="E1312" s="3"/>
      <c r="F1312" s="3"/>
      <c r="G1312" s="3"/>
      <c r="H1312" s="3"/>
      <c r="I1312" s="150"/>
      <c r="J1312" s="4"/>
      <c r="K1312" s="5"/>
      <c r="L1312" s="35"/>
    </row>
    <row r="1313" spans="1:12" s="11" customFormat="1" ht="13.5" customHeight="1">
      <c r="A1313" s="6">
        <v>12</v>
      </c>
      <c r="B1313" s="13" t="s">
        <v>751</v>
      </c>
      <c r="C1313" s="3"/>
      <c r="D1313" s="3">
        <v>7957</v>
      </c>
      <c r="E1313" s="3"/>
      <c r="F1313" s="3">
        <v>1</v>
      </c>
      <c r="G1313" s="3">
        <v>0</v>
      </c>
      <c r="H1313" s="3">
        <v>1970</v>
      </c>
      <c r="I1313" s="150" t="s">
        <v>333</v>
      </c>
      <c r="J1313" s="4">
        <v>2015</v>
      </c>
      <c r="K1313" s="5" t="s">
        <v>619</v>
      </c>
      <c r="L1313" s="35"/>
    </row>
    <row r="1314" spans="1:12" s="11" customFormat="1" ht="13.5" customHeight="1">
      <c r="A1314" s="6"/>
      <c r="B1314" s="13" t="s">
        <v>752</v>
      </c>
      <c r="C1314" s="3"/>
      <c r="D1314" s="3"/>
      <c r="E1314" s="3"/>
      <c r="F1314" s="3"/>
      <c r="G1314" s="3"/>
      <c r="H1314" s="3"/>
      <c r="I1314" s="120"/>
      <c r="J1314" s="4"/>
      <c r="K1314" s="5"/>
      <c r="L1314" s="35"/>
    </row>
    <row r="1315" spans="1:12" s="11" customFormat="1" ht="13.5" customHeight="1">
      <c r="A1315" s="6">
        <v>13</v>
      </c>
      <c r="B1315" s="8" t="s">
        <v>76</v>
      </c>
      <c r="C1315" s="3"/>
      <c r="D1315" s="3">
        <v>77482</v>
      </c>
      <c r="E1315" s="3"/>
      <c r="F1315" s="3">
        <v>154</v>
      </c>
      <c r="G1315" s="3">
        <v>68.2</v>
      </c>
      <c r="H1315" s="3">
        <v>1996</v>
      </c>
      <c r="I1315" s="150" t="s">
        <v>590</v>
      </c>
      <c r="J1315" s="4">
        <v>2016</v>
      </c>
      <c r="K1315" s="5" t="s">
        <v>614</v>
      </c>
      <c r="L1315" s="35"/>
    </row>
    <row r="1316" spans="1:12" s="11" customFormat="1" ht="13.5" customHeight="1">
      <c r="A1316" s="6"/>
      <c r="B1316" s="8" t="s">
        <v>77</v>
      </c>
      <c r="C1316" s="3" t="s">
        <v>78</v>
      </c>
      <c r="D1316" s="3"/>
      <c r="E1316" s="3"/>
      <c r="F1316" s="3"/>
      <c r="G1316" s="3"/>
      <c r="H1316" s="3"/>
      <c r="I1316" s="150"/>
      <c r="J1316" s="4"/>
      <c r="K1316" s="5" t="s">
        <v>614</v>
      </c>
      <c r="L1316" s="35"/>
    </row>
    <row r="1317" spans="1:12" s="11" customFormat="1" ht="13.5" customHeight="1">
      <c r="A1317" s="6"/>
      <c r="B1317" s="8" t="s">
        <v>79</v>
      </c>
      <c r="C1317" s="3" t="s">
        <v>972</v>
      </c>
      <c r="D1317" s="3"/>
      <c r="E1317" s="3"/>
      <c r="F1317" s="3">
        <v>57</v>
      </c>
      <c r="G1317" s="3">
        <v>19</v>
      </c>
      <c r="H1317" s="3"/>
      <c r="I1317" s="150" t="s">
        <v>590</v>
      </c>
      <c r="J1317" s="4"/>
      <c r="K1317" s="5" t="s">
        <v>614</v>
      </c>
      <c r="L1317" s="35"/>
    </row>
    <row r="1318" spans="1:12" s="11" customFormat="1" ht="13.5" customHeight="1" hidden="1">
      <c r="A1318" s="6">
        <v>14</v>
      </c>
      <c r="B1318" s="8" t="s">
        <v>886</v>
      </c>
      <c r="C1318" s="3"/>
      <c r="D1318" s="3">
        <v>79095</v>
      </c>
      <c r="E1318" s="3"/>
      <c r="F1318" s="3">
        <v>105.6</v>
      </c>
      <c r="G1318" s="3">
        <v>45.8</v>
      </c>
      <c r="H1318" s="3">
        <v>1996</v>
      </c>
      <c r="I1318" s="150" t="s">
        <v>590</v>
      </c>
      <c r="J1318" s="4">
        <v>2016</v>
      </c>
      <c r="K1318" s="5"/>
      <c r="L1318" s="35"/>
    </row>
    <row r="1319" spans="1:12" s="11" customFormat="1" ht="13.5" customHeight="1" hidden="1">
      <c r="A1319" s="6"/>
      <c r="B1319" s="11" t="s">
        <v>80</v>
      </c>
      <c r="C1319" s="3" t="s">
        <v>81</v>
      </c>
      <c r="D1319" s="3"/>
      <c r="E1319" s="3"/>
      <c r="F1319" s="3"/>
      <c r="G1319" s="3"/>
      <c r="H1319" s="3"/>
      <c r="I1319" s="150"/>
      <c r="J1319" s="4"/>
      <c r="K1319" s="5"/>
      <c r="L1319" s="35"/>
    </row>
    <row r="1320" spans="1:12" s="11" customFormat="1" ht="27" customHeight="1">
      <c r="A1320" s="223" t="s">
        <v>82</v>
      </c>
      <c r="B1320" s="223"/>
      <c r="C1320" s="223"/>
      <c r="D1320" s="223"/>
      <c r="E1320" s="223"/>
      <c r="F1320" s="3"/>
      <c r="G1320" s="3"/>
      <c r="H1320" s="3"/>
      <c r="I1320" s="150"/>
      <c r="J1320" s="4"/>
      <c r="K1320" s="5"/>
      <c r="L1320" s="35"/>
    </row>
    <row r="1321" spans="1:12" s="11" customFormat="1" ht="15" customHeight="1" hidden="1">
      <c r="A1321" s="6">
        <v>1</v>
      </c>
      <c r="B1321" s="8" t="s">
        <v>83</v>
      </c>
      <c r="C1321" s="3" t="s">
        <v>84</v>
      </c>
      <c r="D1321" s="3">
        <v>70577</v>
      </c>
      <c r="E1321" s="3"/>
      <c r="F1321" s="3">
        <v>24</v>
      </c>
      <c r="G1321" s="3">
        <v>0</v>
      </c>
      <c r="H1321" s="3">
        <v>1993</v>
      </c>
      <c r="I1321" s="150" t="s">
        <v>1297</v>
      </c>
      <c r="J1321" s="4">
        <v>2008</v>
      </c>
      <c r="K1321" s="5"/>
      <c r="L1321" s="35"/>
    </row>
    <row r="1322" spans="1:12" s="11" customFormat="1" ht="15" customHeight="1">
      <c r="A1322" s="6">
        <v>2</v>
      </c>
      <c r="B1322" s="8" t="s">
        <v>85</v>
      </c>
      <c r="C1322" s="3" t="s">
        <v>84</v>
      </c>
      <c r="D1322" s="3">
        <v>70577</v>
      </c>
      <c r="E1322" s="3"/>
      <c r="F1322" s="3">
        <v>2.4</v>
      </c>
      <c r="G1322" s="3">
        <v>0</v>
      </c>
      <c r="H1322" s="3">
        <v>1993</v>
      </c>
      <c r="I1322" s="150" t="s">
        <v>333</v>
      </c>
      <c r="J1322" s="4">
        <v>2008</v>
      </c>
      <c r="K1322" s="5" t="s">
        <v>619</v>
      </c>
      <c r="L1322" s="35"/>
    </row>
    <row r="1323" spans="1:12" s="11" customFormat="1" ht="15" customHeight="1">
      <c r="A1323" s="6">
        <v>3</v>
      </c>
      <c r="B1323" s="13" t="s">
        <v>86</v>
      </c>
      <c r="C1323" s="3" t="s">
        <v>972</v>
      </c>
      <c r="D1323" s="3">
        <v>70577</v>
      </c>
      <c r="E1323" s="3"/>
      <c r="F1323" s="3">
        <v>12</v>
      </c>
      <c r="G1323" s="3">
        <v>3</v>
      </c>
      <c r="H1323" s="3">
        <v>1993</v>
      </c>
      <c r="I1323" s="150" t="s">
        <v>332</v>
      </c>
      <c r="J1323" s="4">
        <v>2017</v>
      </c>
      <c r="K1323" s="5" t="s">
        <v>614</v>
      </c>
      <c r="L1323" s="35"/>
    </row>
    <row r="1324" spans="1:12" s="11" customFormat="1" ht="15" customHeight="1">
      <c r="A1324" s="6">
        <v>4</v>
      </c>
      <c r="B1324" s="13" t="s">
        <v>86</v>
      </c>
      <c r="C1324" s="3" t="s">
        <v>972</v>
      </c>
      <c r="D1324" s="3">
        <v>70576</v>
      </c>
      <c r="E1324" s="3"/>
      <c r="F1324" s="3">
        <v>12</v>
      </c>
      <c r="G1324" s="3">
        <v>3</v>
      </c>
      <c r="H1324" s="3">
        <v>1993</v>
      </c>
      <c r="I1324" s="150" t="s">
        <v>332</v>
      </c>
      <c r="J1324" s="4">
        <v>2017</v>
      </c>
      <c r="K1324" s="5" t="s">
        <v>614</v>
      </c>
      <c r="L1324" s="35"/>
    </row>
    <row r="1325" spans="1:12" s="11" customFormat="1" ht="15" customHeight="1">
      <c r="A1325" s="6">
        <v>5</v>
      </c>
      <c r="B1325" s="13" t="s">
        <v>87</v>
      </c>
      <c r="C1325" s="3" t="s">
        <v>972</v>
      </c>
      <c r="D1325" s="3">
        <v>70577</v>
      </c>
      <c r="E1325" s="3"/>
      <c r="F1325" s="3">
        <v>12</v>
      </c>
      <c r="G1325" s="3">
        <v>3</v>
      </c>
      <c r="H1325" s="3">
        <v>1993</v>
      </c>
      <c r="I1325" s="150" t="s">
        <v>332</v>
      </c>
      <c r="J1325" s="4">
        <v>2017</v>
      </c>
      <c r="K1325" s="5" t="s">
        <v>614</v>
      </c>
      <c r="L1325" s="35"/>
    </row>
    <row r="1326" spans="1:12" s="11" customFormat="1" ht="15" customHeight="1" hidden="1">
      <c r="A1326" s="6">
        <v>6</v>
      </c>
      <c r="B1326" s="13" t="s">
        <v>87</v>
      </c>
      <c r="C1326" s="3" t="s">
        <v>972</v>
      </c>
      <c r="D1326" s="3">
        <v>70576</v>
      </c>
      <c r="E1326" s="3"/>
      <c r="F1326" s="3">
        <v>12</v>
      </c>
      <c r="G1326" s="3">
        <v>3</v>
      </c>
      <c r="H1326" s="3">
        <v>1993</v>
      </c>
      <c r="I1326" s="150" t="s">
        <v>332</v>
      </c>
      <c r="J1326" s="4">
        <v>2017</v>
      </c>
      <c r="K1326" s="14"/>
      <c r="L1326" s="35"/>
    </row>
    <row r="1327" spans="1:12" s="11" customFormat="1" ht="15" customHeight="1">
      <c r="A1327" s="6">
        <v>7</v>
      </c>
      <c r="B1327" s="8" t="s">
        <v>88</v>
      </c>
      <c r="C1327" s="3" t="s">
        <v>89</v>
      </c>
      <c r="D1327" s="3">
        <v>70577</v>
      </c>
      <c r="E1327" s="3"/>
      <c r="F1327" s="3">
        <v>60</v>
      </c>
      <c r="G1327" s="3">
        <v>15</v>
      </c>
      <c r="H1327" s="3">
        <v>1993</v>
      </c>
      <c r="I1327" s="150" t="s">
        <v>332</v>
      </c>
      <c r="J1327" s="4">
        <v>2017</v>
      </c>
      <c r="K1327" s="5" t="s">
        <v>614</v>
      </c>
      <c r="L1327" s="35"/>
    </row>
    <row r="1328" spans="1:12" s="11" customFormat="1" ht="15" customHeight="1" hidden="1">
      <c r="A1328" s="6">
        <v>8</v>
      </c>
      <c r="B1328" s="8" t="s">
        <v>88</v>
      </c>
      <c r="C1328" s="3" t="s">
        <v>89</v>
      </c>
      <c r="D1328" s="3">
        <v>70576</v>
      </c>
      <c r="E1328" s="3"/>
      <c r="F1328" s="3">
        <v>60</v>
      </c>
      <c r="G1328" s="3">
        <v>15</v>
      </c>
      <c r="H1328" s="3">
        <v>1993</v>
      </c>
      <c r="I1328" s="150" t="s">
        <v>332</v>
      </c>
      <c r="J1328" s="4">
        <v>2017</v>
      </c>
      <c r="K1328" s="14"/>
      <c r="L1328" s="35"/>
    </row>
    <row r="1329" spans="1:12" s="11" customFormat="1" ht="15" customHeight="1">
      <c r="A1329" s="6">
        <v>9</v>
      </c>
      <c r="B1329" s="13" t="s">
        <v>90</v>
      </c>
      <c r="C1329" s="3" t="s">
        <v>972</v>
      </c>
      <c r="D1329" s="3">
        <v>70577</v>
      </c>
      <c r="E1329" s="3"/>
      <c r="F1329" s="3">
        <v>12</v>
      </c>
      <c r="G1329" s="3">
        <v>3</v>
      </c>
      <c r="H1329" s="3">
        <v>1993</v>
      </c>
      <c r="I1329" s="150" t="s">
        <v>332</v>
      </c>
      <c r="J1329" s="4">
        <v>2017</v>
      </c>
      <c r="K1329" s="5" t="s">
        <v>614</v>
      </c>
      <c r="L1329" s="35"/>
    </row>
    <row r="1330" spans="1:12" s="11" customFormat="1" ht="15" customHeight="1">
      <c r="A1330" s="6">
        <v>10</v>
      </c>
      <c r="B1330" s="13" t="s">
        <v>90</v>
      </c>
      <c r="C1330" s="3" t="s">
        <v>972</v>
      </c>
      <c r="D1330" s="3">
        <v>70576</v>
      </c>
      <c r="E1330" s="3"/>
      <c r="F1330" s="3">
        <v>12</v>
      </c>
      <c r="G1330" s="3">
        <v>3</v>
      </c>
      <c r="H1330" s="3">
        <v>1993</v>
      </c>
      <c r="I1330" s="150" t="s">
        <v>332</v>
      </c>
      <c r="J1330" s="4">
        <v>2017</v>
      </c>
      <c r="K1330" s="5" t="s">
        <v>614</v>
      </c>
      <c r="L1330" s="35"/>
    </row>
    <row r="1331" spans="1:12" s="11" customFormat="1" ht="15" customHeight="1">
      <c r="A1331" s="6">
        <v>11</v>
      </c>
      <c r="B1331" s="13" t="s">
        <v>91</v>
      </c>
      <c r="C1331" s="3" t="s">
        <v>972</v>
      </c>
      <c r="D1331" s="3">
        <v>70577</v>
      </c>
      <c r="E1331" s="3"/>
      <c r="F1331" s="3">
        <v>12</v>
      </c>
      <c r="G1331" s="3">
        <v>3</v>
      </c>
      <c r="H1331" s="3">
        <v>1993</v>
      </c>
      <c r="I1331" s="150" t="s">
        <v>332</v>
      </c>
      <c r="J1331" s="4">
        <v>2013</v>
      </c>
      <c r="K1331" s="5" t="s">
        <v>614</v>
      </c>
      <c r="L1331" s="35"/>
    </row>
    <row r="1332" spans="1:12" s="11" customFormat="1" ht="33.75" customHeight="1" hidden="1">
      <c r="A1332" s="223" t="s">
        <v>92</v>
      </c>
      <c r="B1332" s="223"/>
      <c r="C1332" s="223"/>
      <c r="D1332" s="223"/>
      <c r="E1332" s="223"/>
      <c r="F1332" s="9"/>
      <c r="G1332" s="3"/>
      <c r="H1332" s="10"/>
      <c r="I1332" s="150"/>
      <c r="J1332" s="4"/>
      <c r="K1332" s="5"/>
      <c r="L1332" s="35"/>
    </row>
    <row r="1333" spans="1:12" s="11" customFormat="1" ht="15" customHeight="1" hidden="1">
      <c r="A1333" s="6">
        <v>1</v>
      </c>
      <c r="B1333" s="11" t="s">
        <v>93</v>
      </c>
      <c r="C1333" s="3"/>
      <c r="D1333" s="3">
        <v>30511</v>
      </c>
      <c r="E1333" s="3"/>
      <c r="F1333" s="3">
        <v>162</v>
      </c>
      <c r="G1333" s="3">
        <v>48.6</v>
      </c>
      <c r="H1333" s="3">
        <v>1985</v>
      </c>
      <c r="I1333" s="150" t="s">
        <v>1204</v>
      </c>
      <c r="J1333" s="4">
        <v>2009</v>
      </c>
      <c r="K1333" s="5"/>
      <c r="L1333" s="35"/>
    </row>
    <row r="1334" spans="1:12" s="11" customFormat="1" ht="15" customHeight="1" hidden="1">
      <c r="A1334" s="6"/>
      <c r="B1334" s="8" t="s">
        <v>94</v>
      </c>
      <c r="C1334" s="3"/>
      <c r="D1334" s="3"/>
      <c r="E1334" s="3"/>
      <c r="F1334" s="3"/>
      <c r="G1334" s="3"/>
      <c r="H1334" s="3"/>
      <c r="I1334" s="150"/>
      <c r="J1334" s="4"/>
      <c r="K1334" s="5"/>
      <c r="L1334" s="35"/>
    </row>
    <row r="1335" spans="1:12" s="11" customFormat="1" ht="15" customHeight="1" hidden="1">
      <c r="A1335" s="6"/>
      <c r="B1335" s="8" t="s">
        <v>95</v>
      </c>
      <c r="C1335" s="3">
        <v>450</v>
      </c>
      <c r="D1335" s="3"/>
      <c r="E1335" s="3"/>
      <c r="F1335" s="3"/>
      <c r="G1335" s="3"/>
      <c r="H1335" s="3"/>
      <c r="I1335" s="150"/>
      <c r="J1335" s="4"/>
      <c r="K1335" s="5"/>
      <c r="L1335" s="35"/>
    </row>
    <row r="1336" spans="1:12" s="11" customFormat="1" ht="15" customHeight="1" hidden="1">
      <c r="A1336" s="6">
        <v>2</v>
      </c>
      <c r="B1336" s="11" t="s">
        <v>96</v>
      </c>
      <c r="C1336" s="3"/>
      <c r="D1336" s="3">
        <v>30908</v>
      </c>
      <c r="E1336" s="3"/>
      <c r="F1336" s="3">
        <v>63.8</v>
      </c>
      <c r="G1336" s="3">
        <v>20.3</v>
      </c>
      <c r="H1336" s="3">
        <v>2000</v>
      </c>
      <c r="I1336" s="150" t="s">
        <v>555</v>
      </c>
      <c r="J1336" s="4">
        <v>2010</v>
      </c>
      <c r="K1336" s="5"/>
      <c r="L1336" s="35"/>
    </row>
    <row r="1337" spans="1:12" s="11" customFormat="1" ht="15" customHeight="1" hidden="1">
      <c r="A1337" s="6"/>
      <c r="B1337" s="8" t="s">
        <v>97</v>
      </c>
      <c r="C1337" s="3">
        <v>145</v>
      </c>
      <c r="D1337" s="3"/>
      <c r="E1337" s="3"/>
      <c r="F1337" s="3"/>
      <c r="G1337" s="3"/>
      <c r="H1337" s="3"/>
      <c r="I1337" s="150"/>
      <c r="J1337" s="4"/>
      <c r="K1337" s="5"/>
      <c r="L1337" s="35"/>
    </row>
    <row r="1338" spans="1:12" s="11" customFormat="1" ht="15" customHeight="1" hidden="1">
      <c r="A1338" s="6">
        <v>3</v>
      </c>
      <c r="B1338" s="8" t="s">
        <v>98</v>
      </c>
      <c r="C1338" s="3"/>
      <c r="D1338" s="3"/>
      <c r="E1338" s="3"/>
      <c r="F1338" s="3"/>
      <c r="G1338" s="3"/>
      <c r="H1338" s="3"/>
      <c r="I1338" s="150"/>
      <c r="J1338" s="4"/>
      <c r="K1338" s="5"/>
      <c r="L1338" s="35"/>
    </row>
    <row r="1339" spans="1:12" s="11" customFormat="1" ht="15" customHeight="1" hidden="1">
      <c r="A1339" s="6"/>
      <c r="B1339" s="8" t="s">
        <v>99</v>
      </c>
      <c r="C1339" s="3"/>
      <c r="D1339" s="3"/>
      <c r="E1339" s="3"/>
      <c r="F1339" s="3"/>
      <c r="G1339" s="3"/>
      <c r="H1339" s="3"/>
      <c r="I1339" s="150"/>
      <c r="J1339" s="4"/>
      <c r="K1339" s="5"/>
      <c r="L1339" s="35"/>
    </row>
    <row r="1340" spans="1:12" s="11" customFormat="1" ht="15" customHeight="1" hidden="1">
      <c r="A1340" s="6"/>
      <c r="B1340" s="8" t="s">
        <v>100</v>
      </c>
      <c r="C1340" s="3">
        <v>100</v>
      </c>
      <c r="D1340" s="3">
        <v>30731</v>
      </c>
      <c r="E1340" s="3"/>
      <c r="F1340" s="3">
        <v>27</v>
      </c>
      <c r="G1340" s="3">
        <v>8.1</v>
      </c>
      <c r="H1340" s="3">
        <v>1991</v>
      </c>
      <c r="I1340" s="150" t="s">
        <v>1204</v>
      </c>
      <c r="J1340" s="4">
        <v>2015</v>
      </c>
      <c r="K1340" s="5"/>
      <c r="L1340" s="35"/>
    </row>
    <row r="1341" spans="1:12" s="11" customFormat="1" ht="15" customHeight="1" hidden="1">
      <c r="A1341" s="6"/>
      <c r="B1341" s="8" t="s">
        <v>101</v>
      </c>
      <c r="C1341" s="3">
        <v>30</v>
      </c>
      <c r="D1341" s="3">
        <v>30731</v>
      </c>
      <c r="E1341" s="3"/>
      <c r="F1341" s="3">
        <v>17.4</v>
      </c>
      <c r="G1341" s="3">
        <v>5.4</v>
      </c>
      <c r="H1341" s="3">
        <v>1991</v>
      </c>
      <c r="I1341" s="150" t="s">
        <v>1204</v>
      </c>
      <c r="J1341" s="4">
        <v>2015</v>
      </c>
      <c r="K1341" s="5"/>
      <c r="L1341" s="35"/>
    </row>
    <row r="1342" spans="1:12" s="11" customFormat="1" ht="15" customHeight="1" hidden="1">
      <c r="A1342" s="6"/>
      <c r="B1342" s="8" t="s">
        <v>102</v>
      </c>
      <c r="C1342" s="3" t="s">
        <v>103</v>
      </c>
      <c r="D1342" s="3">
        <v>30731</v>
      </c>
      <c r="E1342" s="3"/>
      <c r="F1342" s="3">
        <v>12</v>
      </c>
      <c r="G1342" s="3">
        <v>3</v>
      </c>
      <c r="H1342" s="3">
        <v>1991</v>
      </c>
      <c r="I1342" s="150" t="s">
        <v>332</v>
      </c>
      <c r="J1342" s="4">
        <v>2015</v>
      </c>
      <c r="K1342" s="5"/>
      <c r="L1342" s="35"/>
    </row>
    <row r="1343" spans="1:12" s="122" customFormat="1" ht="30" customHeight="1">
      <c r="A1343" s="195" t="s">
        <v>104</v>
      </c>
      <c r="B1343" s="196"/>
      <c r="C1343" s="196"/>
      <c r="D1343" s="196"/>
      <c r="E1343" s="197"/>
      <c r="F1343" s="46"/>
      <c r="G1343" s="46"/>
      <c r="H1343" s="46"/>
      <c r="I1343" s="39"/>
      <c r="J1343" s="47"/>
      <c r="K1343" s="48"/>
      <c r="L1343" s="121"/>
    </row>
    <row r="1344" spans="1:12" s="122" customFormat="1" ht="15" customHeight="1" hidden="1">
      <c r="A1344" s="49">
        <v>1</v>
      </c>
      <c r="B1344" s="50" t="s">
        <v>111</v>
      </c>
      <c r="C1344" s="46" t="s">
        <v>191</v>
      </c>
      <c r="D1344" s="46">
        <v>30166</v>
      </c>
      <c r="E1344" s="46"/>
      <c r="F1344" s="46">
        <f>SUM(F1345:F1358)</f>
        <v>215.04000000000002</v>
      </c>
      <c r="G1344" s="46">
        <f>SUM(G1345:G1358)</f>
        <v>82.06</v>
      </c>
      <c r="H1344" s="46">
        <v>1970</v>
      </c>
      <c r="I1344" s="151" t="s">
        <v>551</v>
      </c>
      <c r="J1344" s="47">
        <v>2015</v>
      </c>
      <c r="K1344" s="48"/>
      <c r="L1344" s="121"/>
    </row>
    <row r="1345" spans="1:12" s="122" customFormat="1" ht="38.25" customHeight="1" hidden="1">
      <c r="A1345" s="49"/>
      <c r="B1345" s="51" t="s">
        <v>190</v>
      </c>
      <c r="C1345" s="46"/>
      <c r="D1345" s="46"/>
      <c r="E1345" s="46"/>
      <c r="F1345" s="46"/>
      <c r="G1345" s="46"/>
      <c r="H1345" s="46"/>
      <c r="I1345" s="151"/>
      <c r="J1345" s="47"/>
      <c r="K1345" s="48"/>
      <c r="L1345" s="121"/>
    </row>
    <row r="1346" spans="1:12" s="122" customFormat="1" ht="15" customHeight="1" hidden="1">
      <c r="A1346" s="49"/>
      <c r="B1346" s="50" t="s">
        <v>467</v>
      </c>
      <c r="C1346" s="46"/>
      <c r="D1346" s="46"/>
      <c r="E1346" s="46"/>
      <c r="F1346" s="46"/>
      <c r="G1346" s="46"/>
      <c r="H1346" s="46"/>
      <c r="I1346" s="151"/>
      <c r="J1346" s="47"/>
      <c r="K1346" s="48"/>
      <c r="L1346" s="121"/>
    </row>
    <row r="1347" spans="1:12" s="122" customFormat="1" ht="15" customHeight="1" hidden="1">
      <c r="A1347" s="49"/>
      <c r="B1347" s="50" t="s">
        <v>466</v>
      </c>
      <c r="C1347" s="46" t="s">
        <v>167</v>
      </c>
      <c r="D1347" s="46"/>
      <c r="E1347" s="46"/>
      <c r="F1347" s="46">
        <v>6.84</v>
      </c>
      <c r="G1347" s="46">
        <v>2.16</v>
      </c>
      <c r="H1347" s="46"/>
      <c r="I1347" s="151"/>
      <c r="J1347" s="47"/>
      <c r="K1347" s="48"/>
      <c r="L1347" s="121"/>
    </row>
    <row r="1348" spans="1:12" s="122" customFormat="1" ht="15" customHeight="1" hidden="1">
      <c r="A1348" s="49"/>
      <c r="B1348" s="50" t="s">
        <v>517</v>
      </c>
      <c r="C1348" s="46"/>
      <c r="D1348" s="46"/>
      <c r="E1348" s="46"/>
      <c r="F1348" s="46"/>
      <c r="G1348" s="46"/>
      <c r="H1348" s="46"/>
      <c r="I1348" s="151"/>
      <c r="J1348" s="47"/>
      <c r="K1348" s="48"/>
      <c r="L1348" s="121"/>
    </row>
    <row r="1349" spans="1:12" s="122" customFormat="1" ht="15" customHeight="1" hidden="1">
      <c r="A1349" s="49"/>
      <c r="B1349" s="50" t="s">
        <v>468</v>
      </c>
      <c r="C1349" s="46" t="s">
        <v>972</v>
      </c>
      <c r="D1349" s="46"/>
      <c r="E1349" s="46"/>
      <c r="F1349" s="46"/>
      <c r="G1349" s="46">
        <v>1</v>
      </c>
      <c r="H1349" s="46"/>
      <c r="I1349" s="151"/>
      <c r="J1349" s="47"/>
      <c r="K1349" s="48"/>
      <c r="L1349" s="121"/>
    </row>
    <row r="1350" spans="1:12" s="122" customFormat="1" ht="15" customHeight="1" hidden="1">
      <c r="A1350" s="49"/>
      <c r="B1350" s="50" t="s">
        <v>518</v>
      </c>
      <c r="C1350" s="46"/>
      <c r="D1350" s="46"/>
      <c r="E1350" s="46"/>
      <c r="F1350" s="46"/>
      <c r="G1350" s="46"/>
      <c r="H1350" s="46"/>
      <c r="I1350" s="151"/>
      <c r="J1350" s="47"/>
      <c r="K1350" s="48"/>
      <c r="L1350" s="121"/>
    </row>
    <row r="1351" spans="1:12" s="122" customFormat="1" ht="15" customHeight="1" hidden="1">
      <c r="A1351" s="49"/>
      <c r="B1351" s="50" t="s">
        <v>469</v>
      </c>
      <c r="C1351" s="46" t="s">
        <v>972</v>
      </c>
      <c r="D1351" s="46"/>
      <c r="E1351" s="46"/>
      <c r="F1351" s="46"/>
      <c r="G1351" s="46">
        <v>4</v>
      </c>
      <c r="H1351" s="46"/>
      <c r="I1351" s="151"/>
      <c r="J1351" s="47"/>
      <c r="K1351" s="48"/>
      <c r="L1351" s="121"/>
    </row>
    <row r="1352" spans="1:12" s="122" customFormat="1" ht="15" customHeight="1" hidden="1">
      <c r="A1352" s="49"/>
      <c r="B1352" s="50" t="s">
        <v>112</v>
      </c>
      <c r="C1352" s="46" t="s">
        <v>703</v>
      </c>
      <c r="D1352" s="46"/>
      <c r="E1352" s="46"/>
      <c r="F1352" s="46">
        <f>(95/1000)*4*150</f>
        <v>57</v>
      </c>
      <c r="G1352" s="46">
        <f>(30/1000)*4*150</f>
        <v>18</v>
      </c>
      <c r="H1352" s="46"/>
      <c r="I1352" s="151"/>
      <c r="J1352" s="47"/>
      <c r="K1352" s="48"/>
      <c r="L1352" s="121"/>
    </row>
    <row r="1353" spans="1:12" s="122" customFormat="1" ht="15" customHeight="1" hidden="1">
      <c r="A1353" s="49"/>
      <c r="B1353" s="50" t="s">
        <v>106</v>
      </c>
      <c r="C1353" s="46" t="s">
        <v>113</v>
      </c>
      <c r="D1353" s="46"/>
      <c r="E1353" s="46"/>
      <c r="F1353" s="46">
        <f>(20/1000)*4000</f>
        <v>80</v>
      </c>
      <c r="G1353" s="46">
        <f>(6/1000)*4000</f>
        <v>24</v>
      </c>
      <c r="H1353" s="46"/>
      <c r="I1353" s="151"/>
      <c r="J1353" s="47"/>
      <c r="K1353" s="48"/>
      <c r="L1353" s="121"/>
    </row>
    <row r="1354" spans="1:12" s="122" customFormat="1" ht="15" customHeight="1" hidden="1">
      <c r="A1354" s="49"/>
      <c r="B1354" s="50" t="s">
        <v>107</v>
      </c>
      <c r="C1354" s="46" t="s">
        <v>114</v>
      </c>
      <c r="D1354" s="46"/>
      <c r="E1354" s="46"/>
      <c r="F1354" s="46">
        <f>(25/100)*80</f>
        <v>20</v>
      </c>
      <c r="G1354" s="46">
        <f>(8/100)*80</f>
        <v>6.4</v>
      </c>
      <c r="H1354" s="46"/>
      <c r="I1354" s="151"/>
      <c r="J1354" s="47"/>
      <c r="K1354" s="48"/>
      <c r="L1354" s="121"/>
    </row>
    <row r="1355" spans="1:12" s="122" customFormat="1" ht="15" customHeight="1" hidden="1">
      <c r="A1355" s="49"/>
      <c r="B1355" s="50" t="s">
        <v>186</v>
      </c>
      <c r="C1355" s="46" t="s">
        <v>188</v>
      </c>
      <c r="D1355" s="46"/>
      <c r="E1355" s="46"/>
      <c r="F1355" s="46"/>
      <c r="G1355" s="46">
        <f>5/10*3</f>
        <v>1.5</v>
      </c>
      <c r="H1355" s="46"/>
      <c r="I1355" s="151"/>
      <c r="J1355" s="47"/>
      <c r="K1355" s="48"/>
      <c r="L1355" s="121"/>
    </row>
    <row r="1356" spans="1:12" s="122" customFormat="1" ht="15" customHeight="1" hidden="1">
      <c r="A1356" s="49"/>
      <c r="B1356" s="50" t="s">
        <v>108</v>
      </c>
      <c r="C1356" s="46" t="s">
        <v>187</v>
      </c>
      <c r="D1356" s="46"/>
      <c r="E1356" s="46"/>
      <c r="F1356" s="46"/>
      <c r="G1356" s="46">
        <v>25</v>
      </c>
      <c r="H1356" s="46"/>
      <c r="I1356" s="151"/>
      <c r="J1356" s="47"/>
      <c r="K1356" s="48"/>
      <c r="L1356" s="121"/>
    </row>
    <row r="1357" spans="1:12" s="122" customFormat="1" ht="15" customHeight="1" hidden="1">
      <c r="A1357" s="49"/>
      <c r="B1357" s="50" t="s">
        <v>109</v>
      </c>
      <c r="C1357" s="46" t="s">
        <v>187</v>
      </c>
      <c r="D1357" s="46"/>
      <c r="E1357" s="46"/>
      <c r="F1357" s="46"/>
      <c r="G1357" s="46"/>
      <c r="H1357" s="46"/>
      <c r="I1357" s="151"/>
      <c r="J1357" s="47"/>
      <c r="K1357" s="48"/>
      <c r="L1357" s="121"/>
    </row>
    <row r="1358" spans="1:12" s="122" customFormat="1" ht="15" customHeight="1" hidden="1">
      <c r="A1358" s="49"/>
      <c r="B1358" s="50" t="s">
        <v>110</v>
      </c>
      <c r="C1358" s="46" t="s">
        <v>115</v>
      </c>
      <c r="D1358" s="46"/>
      <c r="E1358" s="46"/>
      <c r="F1358" s="46">
        <f>8/100*640</f>
        <v>51.2</v>
      </c>
      <c r="G1358" s="46"/>
      <c r="H1358" s="46"/>
      <c r="I1358" s="151"/>
      <c r="J1358" s="47"/>
      <c r="K1358" s="48"/>
      <c r="L1358" s="121"/>
    </row>
    <row r="1359" spans="1:12" s="122" customFormat="1" ht="15" customHeight="1" hidden="1">
      <c r="A1359" s="49">
        <v>2</v>
      </c>
      <c r="B1359" s="50" t="s">
        <v>116</v>
      </c>
      <c r="C1359" s="46" t="s">
        <v>193</v>
      </c>
      <c r="D1359" s="46">
        <v>30362</v>
      </c>
      <c r="E1359" s="46"/>
      <c r="F1359" s="46">
        <f>SUM(F1361:F1373)</f>
        <v>314.86</v>
      </c>
      <c r="G1359" s="46">
        <f>SUM(G1361:G1373)</f>
        <v>109.6</v>
      </c>
      <c r="H1359" s="46">
        <v>1977</v>
      </c>
      <c r="I1359" s="151" t="s">
        <v>551</v>
      </c>
      <c r="J1359" s="47">
        <v>2007</v>
      </c>
      <c r="K1359" s="48"/>
      <c r="L1359" s="121"/>
    </row>
    <row r="1360" spans="1:12" s="122" customFormat="1" ht="51.75" customHeight="1" hidden="1">
      <c r="A1360" s="49"/>
      <c r="B1360" s="123" t="s">
        <v>189</v>
      </c>
      <c r="C1360" s="46"/>
      <c r="D1360" s="46"/>
      <c r="E1360" s="46"/>
      <c r="F1360" s="46"/>
      <c r="G1360" s="46"/>
      <c r="H1360" s="46"/>
      <c r="I1360" s="151"/>
      <c r="J1360" s="47"/>
      <c r="K1360" s="48"/>
      <c r="L1360" s="121"/>
    </row>
    <row r="1361" spans="1:12" s="122" customFormat="1" ht="15" customHeight="1" hidden="1">
      <c r="A1361" s="49"/>
      <c r="B1361" s="50" t="s">
        <v>467</v>
      </c>
      <c r="C1361" s="46"/>
      <c r="D1361" s="46"/>
      <c r="E1361" s="46"/>
      <c r="F1361" s="46"/>
      <c r="G1361" s="46"/>
      <c r="H1361" s="46"/>
      <c r="I1361" s="151"/>
      <c r="J1361" s="47"/>
      <c r="K1361" s="48"/>
      <c r="L1361" s="121"/>
    </row>
    <row r="1362" spans="1:12" s="122" customFormat="1" ht="15" customHeight="1" hidden="1">
      <c r="A1362" s="49"/>
      <c r="B1362" s="50" t="s">
        <v>466</v>
      </c>
      <c r="C1362" s="46" t="s">
        <v>167</v>
      </c>
      <c r="D1362" s="46"/>
      <c r="E1362" s="46"/>
      <c r="F1362" s="46">
        <v>6.84</v>
      </c>
      <c r="G1362" s="46">
        <v>2.16</v>
      </c>
      <c r="H1362" s="46"/>
      <c r="I1362" s="151"/>
      <c r="J1362" s="47"/>
      <c r="K1362" s="48"/>
      <c r="L1362" s="121"/>
    </row>
    <row r="1363" spans="1:12" s="122" customFormat="1" ht="15" customHeight="1" hidden="1">
      <c r="A1363" s="49"/>
      <c r="B1363" s="50" t="s">
        <v>517</v>
      </c>
      <c r="C1363" s="46"/>
      <c r="D1363" s="46"/>
      <c r="E1363" s="46"/>
      <c r="F1363" s="46"/>
      <c r="G1363" s="46"/>
      <c r="H1363" s="46"/>
      <c r="I1363" s="151"/>
      <c r="J1363" s="47"/>
      <c r="K1363" s="48"/>
      <c r="L1363" s="121"/>
    </row>
    <row r="1364" spans="1:12" s="122" customFormat="1" ht="15" customHeight="1" hidden="1">
      <c r="A1364" s="49"/>
      <c r="B1364" s="50" t="s">
        <v>470</v>
      </c>
      <c r="C1364" s="46" t="s">
        <v>972</v>
      </c>
      <c r="D1364" s="46"/>
      <c r="E1364" s="46"/>
      <c r="F1364" s="46"/>
      <c r="G1364" s="46">
        <v>1</v>
      </c>
      <c r="H1364" s="46"/>
      <c r="I1364" s="151"/>
      <c r="J1364" s="47"/>
      <c r="K1364" s="48"/>
      <c r="L1364" s="121"/>
    </row>
    <row r="1365" spans="1:12" s="122" customFormat="1" ht="15" customHeight="1" hidden="1">
      <c r="A1365" s="49"/>
      <c r="B1365" s="50" t="s">
        <v>518</v>
      </c>
      <c r="C1365" s="46"/>
      <c r="D1365" s="46"/>
      <c r="E1365" s="46"/>
      <c r="F1365" s="46"/>
      <c r="G1365" s="46"/>
      <c r="H1365" s="46"/>
      <c r="I1365" s="151"/>
      <c r="J1365" s="47"/>
      <c r="K1365" s="48"/>
      <c r="L1365" s="121"/>
    </row>
    <row r="1366" spans="1:12" s="122" customFormat="1" ht="15" customHeight="1" hidden="1">
      <c r="A1366" s="49"/>
      <c r="B1366" s="50" t="s">
        <v>469</v>
      </c>
      <c r="C1366" s="46" t="s">
        <v>972</v>
      </c>
      <c r="D1366" s="46"/>
      <c r="E1366" s="46"/>
      <c r="F1366" s="46"/>
      <c r="G1366" s="46">
        <v>4</v>
      </c>
      <c r="H1366" s="46"/>
      <c r="I1366" s="151"/>
      <c r="J1366" s="47"/>
      <c r="K1366" s="48"/>
      <c r="L1366" s="121"/>
    </row>
    <row r="1367" spans="1:12" s="122" customFormat="1" ht="15" customHeight="1" hidden="1">
      <c r="A1367" s="49"/>
      <c r="B1367" s="50" t="s">
        <v>112</v>
      </c>
      <c r="C1367" s="46" t="s">
        <v>117</v>
      </c>
      <c r="D1367" s="46"/>
      <c r="E1367" s="46"/>
      <c r="F1367" s="46">
        <f>(95/1000)*4*200</f>
        <v>76</v>
      </c>
      <c r="G1367" s="46">
        <f>(30/1000)*4*200</f>
        <v>24</v>
      </c>
      <c r="H1367" s="46"/>
      <c r="I1367" s="151"/>
      <c r="J1367" s="47"/>
      <c r="K1367" s="48"/>
      <c r="L1367" s="124"/>
    </row>
    <row r="1368" spans="1:12" s="122" customFormat="1" ht="15" customHeight="1" hidden="1">
      <c r="A1368" s="49"/>
      <c r="B1368" s="50" t="s">
        <v>106</v>
      </c>
      <c r="C1368" s="46" t="s">
        <v>118</v>
      </c>
      <c r="D1368" s="46"/>
      <c r="E1368" s="46"/>
      <c r="F1368" s="46">
        <f>(20/1000)*6500</f>
        <v>130</v>
      </c>
      <c r="G1368" s="46">
        <f>(6/1000)*6500</f>
        <v>39</v>
      </c>
      <c r="H1368" s="46"/>
      <c r="I1368" s="151"/>
      <c r="J1368" s="47"/>
      <c r="K1368" s="48"/>
      <c r="L1368" s="124"/>
    </row>
    <row r="1369" spans="1:12" s="122" customFormat="1" ht="15" customHeight="1" hidden="1">
      <c r="A1369" s="49"/>
      <c r="B1369" s="50" t="s">
        <v>107</v>
      </c>
      <c r="C1369" s="46" t="s">
        <v>119</v>
      </c>
      <c r="D1369" s="46"/>
      <c r="E1369" s="46"/>
      <c r="F1369" s="46">
        <f>(25/100)*118</f>
        <v>29.5</v>
      </c>
      <c r="G1369" s="46">
        <f>(8/100)*118</f>
        <v>9.44</v>
      </c>
      <c r="H1369" s="46"/>
      <c r="I1369" s="151"/>
      <c r="J1369" s="47"/>
      <c r="K1369" s="48"/>
      <c r="L1369" s="124"/>
    </row>
    <row r="1370" spans="1:12" s="122" customFormat="1" ht="15" customHeight="1" hidden="1">
      <c r="A1370" s="49"/>
      <c r="B1370" s="50" t="s">
        <v>186</v>
      </c>
      <c r="C1370" s="46" t="s">
        <v>89</v>
      </c>
      <c r="D1370" s="46"/>
      <c r="E1370" s="46"/>
      <c r="F1370" s="46"/>
      <c r="G1370" s="46">
        <f>5/10*5</f>
        <v>2.5</v>
      </c>
      <c r="H1370" s="46"/>
      <c r="I1370" s="151"/>
      <c r="J1370" s="47"/>
      <c r="K1370" s="48"/>
      <c r="L1370" s="124"/>
    </row>
    <row r="1371" spans="1:12" s="122" customFormat="1" ht="15" customHeight="1" hidden="1">
      <c r="A1371" s="49"/>
      <c r="B1371" s="50" t="s">
        <v>108</v>
      </c>
      <c r="C1371" s="46" t="s">
        <v>192</v>
      </c>
      <c r="D1371" s="46"/>
      <c r="E1371" s="46"/>
      <c r="F1371" s="46"/>
      <c r="G1371" s="46">
        <v>27.5</v>
      </c>
      <c r="H1371" s="46"/>
      <c r="I1371" s="151"/>
      <c r="J1371" s="47"/>
      <c r="K1371" s="48"/>
      <c r="L1371" s="124"/>
    </row>
    <row r="1372" spans="1:12" s="122" customFormat="1" ht="15" customHeight="1" hidden="1">
      <c r="A1372" s="49"/>
      <c r="B1372" s="50" t="s">
        <v>109</v>
      </c>
      <c r="C1372" s="46" t="s">
        <v>192</v>
      </c>
      <c r="D1372" s="46"/>
      <c r="E1372" s="46"/>
      <c r="F1372" s="46"/>
      <c r="G1372" s="46"/>
      <c r="H1372" s="46"/>
      <c r="I1372" s="151"/>
      <c r="J1372" s="47"/>
      <c r="K1372" s="48"/>
      <c r="L1372" s="124"/>
    </row>
    <row r="1373" spans="1:12" s="122" customFormat="1" ht="15" customHeight="1" hidden="1">
      <c r="A1373" s="49"/>
      <c r="B1373" s="50" t="s">
        <v>110</v>
      </c>
      <c r="C1373" s="46" t="s">
        <v>120</v>
      </c>
      <c r="D1373" s="46"/>
      <c r="E1373" s="46"/>
      <c r="F1373" s="46">
        <f>8/100*906.5</f>
        <v>72.52</v>
      </c>
      <c r="G1373" s="46"/>
      <c r="H1373" s="46"/>
      <c r="I1373" s="151"/>
      <c r="J1373" s="47"/>
      <c r="K1373" s="48"/>
      <c r="L1373" s="124"/>
    </row>
    <row r="1374" spans="1:12" s="122" customFormat="1" ht="15" customHeight="1" hidden="1">
      <c r="A1374" s="49">
        <v>3</v>
      </c>
      <c r="B1374" s="50" t="s">
        <v>195</v>
      </c>
      <c r="C1374" s="46" t="s">
        <v>198</v>
      </c>
      <c r="D1374" s="46">
        <v>27657</v>
      </c>
      <c r="E1374" s="46"/>
      <c r="F1374" s="46">
        <f>SUM(F1375:F1388)</f>
        <v>206.1</v>
      </c>
      <c r="G1374" s="46">
        <f>SUM(G1375:G1388)</f>
        <v>73.54</v>
      </c>
      <c r="H1374" s="46">
        <v>1968</v>
      </c>
      <c r="I1374" s="151" t="s">
        <v>551</v>
      </c>
      <c r="J1374" s="47">
        <v>2013</v>
      </c>
      <c r="K1374" s="48"/>
      <c r="L1374" s="121"/>
    </row>
    <row r="1375" spans="1:12" s="122" customFormat="1" ht="39" customHeight="1" hidden="1">
      <c r="A1375" s="49"/>
      <c r="B1375" s="125" t="s">
        <v>206</v>
      </c>
      <c r="C1375" s="46"/>
      <c r="D1375" s="46"/>
      <c r="E1375" s="46"/>
      <c r="F1375" s="46"/>
      <c r="G1375" s="46"/>
      <c r="H1375" s="46"/>
      <c r="I1375" s="151"/>
      <c r="J1375" s="47"/>
      <c r="K1375" s="48"/>
      <c r="L1375" s="121"/>
    </row>
    <row r="1376" spans="1:12" s="122" customFormat="1" ht="15" customHeight="1" hidden="1">
      <c r="A1376" s="49"/>
      <c r="B1376" s="50" t="s">
        <v>471</v>
      </c>
      <c r="C1376" s="46"/>
      <c r="D1376" s="46"/>
      <c r="E1376" s="46"/>
      <c r="F1376" s="46"/>
      <c r="G1376" s="46"/>
      <c r="H1376" s="46"/>
      <c r="I1376" s="151"/>
      <c r="J1376" s="47"/>
      <c r="K1376" s="48"/>
      <c r="L1376" s="121"/>
    </row>
    <row r="1377" spans="1:12" s="122" customFormat="1" ht="15" customHeight="1" hidden="1">
      <c r="A1377" s="49"/>
      <c r="B1377" s="50" t="s">
        <v>472</v>
      </c>
      <c r="C1377" s="46" t="s">
        <v>473</v>
      </c>
      <c r="D1377" s="46"/>
      <c r="E1377" s="46"/>
      <c r="F1377" s="46">
        <v>3.04</v>
      </c>
      <c r="G1377" s="46">
        <v>0.96</v>
      </c>
      <c r="H1377" s="46"/>
      <c r="I1377" s="151"/>
      <c r="J1377" s="47"/>
      <c r="K1377" s="48"/>
      <c r="L1377" s="121"/>
    </row>
    <row r="1378" spans="1:12" s="122" customFormat="1" ht="15" customHeight="1" hidden="1">
      <c r="A1378" s="49"/>
      <c r="B1378" s="50" t="s">
        <v>519</v>
      </c>
      <c r="C1378" s="46"/>
      <c r="D1378" s="46"/>
      <c r="E1378" s="46"/>
      <c r="F1378" s="46"/>
      <c r="G1378" s="46"/>
      <c r="H1378" s="46"/>
      <c r="I1378" s="151"/>
      <c r="J1378" s="47"/>
      <c r="K1378" s="48"/>
      <c r="L1378" s="121"/>
    </row>
    <row r="1379" spans="1:12" s="122" customFormat="1" ht="15" customHeight="1" hidden="1">
      <c r="A1379" s="49"/>
      <c r="B1379" s="50" t="s">
        <v>474</v>
      </c>
      <c r="C1379" s="46" t="s">
        <v>972</v>
      </c>
      <c r="D1379" s="46"/>
      <c r="E1379" s="46"/>
      <c r="F1379" s="46"/>
      <c r="G1379" s="46">
        <v>2.5</v>
      </c>
      <c r="H1379" s="46"/>
      <c r="I1379" s="151"/>
      <c r="J1379" s="47"/>
      <c r="K1379" s="48"/>
      <c r="L1379" s="121"/>
    </row>
    <row r="1380" spans="1:12" s="122" customFormat="1" ht="15" customHeight="1" hidden="1">
      <c r="A1380" s="49"/>
      <c r="B1380" s="50" t="s">
        <v>475</v>
      </c>
      <c r="C1380" s="46" t="s">
        <v>972</v>
      </c>
      <c r="D1380" s="46"/>
      <c r="E1380" s="46"/>
      <c r="F1380" s="46"/>
      <c r="G1380" s="46">
        <v>5</v>
      </c>
      <c r="H1380" s="46"/>
      <c r="I1380" s="151"/>
      <c r="J1380" s="47"/>
      <c r="K1380" s="48"/>
      <c r="L1380" s="121"/>
    </row>
    <row r="1381" spans="1:12" s="122" customFormat="1" ht="15" customHeight="1" hidden="1">
      <c r="A1381" s="49"/>
      <c r="B1381" s="50" t="s">
        <v>135</v>
      </c>
      <c r="C1381" s="46" t="s">
        <v>136</v>
      </c>
      <c r="D1381" s="46"/>
      <c r="E1381" s="46"/>
      <c r="F1381" s="46">
        <v>17.6</v>
      </c>
      <c r="G1381" s="46">
        <v>5.6</v>
      </c>
      <c r="H1381" s="46"/>
      <c r="I1381" s="151"/>
      <c r="J1381" s="47"/>
      <c r="K1381" s="48"/>
      <c r="L1381" s="121"/>
    </row>
    <row r="1382" spans="1:12" s="122" customFormat="1" ht="15" customHeight="1" hidden="1">
      <c r="A1382" s="49"/>
      <c r="B1382" s="50" t="s">
        <v>106</v>
      </c>
      <c r="C1382" s="46" t="s">
        <v>137</v>
      </c>
      <c r="D1382" s="46"/>
      <c r="E1382" s="46"/>
      <c r="F1382" s="46">
        <f>(20/1000)*4500</f>
        <v>90</v>
      </c>
      <c r="G1382" s="46">
        <f>(6/1000)*4500</f>
        <v>27</v>
      </c>
      <c r="H1382" s="46"/>
      <c r="I1382" s="151"/>
      <c r="J1382" s="47"/>
      <c r="K1382" s="48"/>
      <c r="L1382" s="121"/>
    </row>
    <row r="1383" spans="1:12" s="122" customFormat="1" ht="15" customHeight="1" hidden="1">
      <c r="A1383" s="49"/>
      <c r="B1383" s="50" t="s">
        <v>107</v>
      </c>
      <c r="C1383" s="46" t="s">
        <v>138</v>
      </c>
      <c r="D1383" s="46"/>
      <c r="E1383" s="46"/>
      <c r="F1383" s="46">
        <f>(25/100)*106</f>
        <v>26.5</v>
      </c>
      <c r="G1383" s="46">
        <f>(8/100)*106</f>
        <v>8.48</v>
      </c>
      <c r="H1383" s="46"/>
      <c r="I1383" s="151"/>
      <c r="J1383" s="47"/>
      <c r="K1383" s="48"/>
      <c r="L1383" s="121"/>
    </row>
    <row r="1384" spans="1:12" s="122" customFormat="1" ht="15" customHeight="1" hidden="1">
      <c r="A1384" s="49"/>
      <c r="B1384" s="50" t="s">
        <v>186</v>
      </c>
      <c r="C1384" s="46" t="s">
        <v>972</v>
      </c>
      <c r="D1384" s="46"/>
      <c r="E1384" s="46"/>
      <c r="F1384" s="46"/>
      <c r="G1384" s="46">
        <f>5/10*1</f>
        <v>0.5</v>
      </c>
      <c r="H1384" s="46"/>
      <c r="I1384" s="151"/>
      <c r="J1384" s="47"/>
      <c r="K1384" s="48"/>
      <c r="L1384" s="121"/>
    </row>
    <row r="1385" spans="1:12" s="122" customFormat="1" ht="15" customHeight="1" hidden="1">
      <c r="A1385" s="49"/>
      <c r="B1385" s="50" t="s">
        <v>108</v>
      </c>
      <c r="C1385" s="46" t="s">
        <v>197</v>
      </c>
      <c r="D1385" s="46"/>
      <c r="E1385" s="46"/>
      <c r="F1385" s="46"/>
      <c r="G1385" s="46">
        <v>23.5</v>
      </c>
      <c r="H1385" s="46"/>
      <c r="I1385" s="151"/>
      <c r="J1385" s="47"/>
      <c r="K1385" s="48"/>
      <c r="L1385" s="121"/>
    </row>
    <row r="1386" spans="1:12" s="122" customFormat="1" ht="15" customHeight="1" hidden="1">
      <c r="A1386" s="49"/>
      <c r="B1386" s="50" t="s">
        <v>109</v>
      </c>
      <c r="C1386" s="46" t="s">
        <v>196</v>
      </c>
      <c r="D1386" s="46"/>
      <c r="E1386" s="46"/>
      <c r="F1386" s="46"/>
      <c r="G1386" s="46"/>
      <c r="H1386" s="46"/>
      <c r="I1386" s="151"/>
      <c r="J1386" s="47"/>
      <c r="K1386" s="48"/>
      <c r="L1386" s="121"/>
    </row>
    <row r="1387" spans="1:12" s="122" customFormat="1" ht="15" customHeight="1" hidden="1">
      <c r="A1387" s="49"/>
      <c r="B1387" s="50" t="s">
        <v>199</v>
      </c>
      <c r="C1387" s="46" t="s">
        <v>204</v>
      </c>
      <c r="D1387" s="46"/>
      <c r="E1387" s="46"/>
      <c r="F1387" s="46"/>
      <c r="G1387" s="46"/>
      <c r="H1387" s="46"/>
      <c r="I1387" s="151"/>
      <c r="J1387" s="47"/>
      <c r="K1387" s="48"/>
      <c r="L1387" s="121"/>
    </row>
    <row r="1388" spans="1:12" s="122" customFormat="1" ht="15" customHeight="1" hidden="1">
      <c r="A1388" s="49"/>
      <c r="B1388" s="50" t="s">
        <v>110</v>
      </c>
      <c r="C1388" s="46" t="s">
        <v>139</v>
      </c>
      <c r="D1388" s="46"/>
      <c r="E1388" s="46"/>
      <c r="F1388" s="46">
        <f>8/100*862</f>
        <v>68.96000000000001</v>
      </c>
      <c r="G1388" s="46"/>
      <c r="H1388" s="46"/>
      <c r="I1388" s="151"/>
      <c r="J1388" s="47"/>
      <c r="K1388" s="48"/>
      <c r="L1388" s="121"/>
    </row>
    <row r="1389" spans="1:12" s="122" customFormat="1" ht="15" customHeight="1" hidden="1">
      <c r="A1389" s="49">
        <v>4</v>
      </c>
      <c r="B1389" s="50" t="s">
        <v>194</v>
      </c>
      <c r="C1389" s="46" t="s">
        <v>205</v>
      </c>
      <c r="D1389" s="46">
        <v>27657</v>
      </c>
      <c r="E1389" s="46"/>
      <c r="F1389" s="46">
        <f>SUM(F1390:F1404)</f>
        <v>452.28000000000003</v>
      </c>
      <c r="G1389" s="46">
        <f>SUM(G1390:G1404)</f>
        <v>153.18</v>
      </c>
      <c r="H1389" s="46">
        <v>1968</v>
      </c>
      <c r="I1389" s="151" t="s">
        <v>551</v>
      </c>
      <c r="J1389" s="47">
        <v>2013</v>
      </c>
      <c r="K1389" s="48"/>
      <c r="L1389" s="121"/>
    </row>
    <row r="1390" spans="1:12" s="122" customFormat="1" ht="40.5" customHeight="1" hidden="1">
      <c r="A1390" s="49"/>
      <c r="B1390" s="51" t="s">
        <v>200</v>
      </c>
      <c r="C1390" s="46"/>
      <c r="D1390" s="46"/>
      <c r="E1390" s="46"/>
      <c r="F1390" s="46"/>
      <c r="G1390" s="46"/>
      <c r="H1390" s="46"/>
      <c r="I1390" s="151"/>
      <c r="J1390" s="47"/>
      <c r="K1390" s="48"/>
      <c r="L1390" s="121"/>
    </row>
    <row r="1391" spans="1:12" s="122" customFormat="1" ht="15" customHeight="1" hidden="1">
      <c r="A1391" s="49"/>
      <c r="B1391" s="50" t="s">
        <v>477</v>
      </c>
      <c r="C1391" s="46"/>
      <c r="D1391" s="46"/>
      <c r="E1391" s="46"/>
      <c r="F1391" s="46"/>
      <c r="G1391" s="46"/>
      <c r="H1391" s="46"/>
      <c r="I1391" s="151"/>
      <c r="J1391" s="47"/>
      <c r="K1391" s="48"/>
      <c r="L1391" s="121"/>
    </row>
    <row r="1392" spans="1:12" s="122" customFormat="1" ht="15" customHeight="1" hidden="1">
      <c r="A1392" s="49"/>
      <c r="B1392" s="122" t="s">
        <v>476</v>
      </c>
      <c r="C1392" s="46"/>
      <c r="D1392" s="46"/>
      <c r="E1392" s="46"/>
      <c r="F1392" s="46"/>
      <c r="G1392" s="46"/>
      <c r="H1392" s="46"/>
      <c r="I1392" s="151"/>
      <c r="J1392" s="47"/>
      <c r="K1392" s="48"/>
      <c r="L1392" s="121"/>
    </row>
    <row r="1393" spans="1:12" s="122" customFormat="1" ht="15" customHeight="1" hidden="1">
      <c r="A1393" s="49"/>
      <c r="B1393" s="50" t="s">
        <v>478</v>
      </c>
      <c r="C1393" s="46" t="s">
        <v>84</v>
      </c>
      <c r="D1393" s="46"/>
      <c r="E1393" s="46"/>
      <c r="F1393" s="46">
        <v>4.8</v>
      </c>
      <c r="G1393" s="46">
        <v>1.44</v>
      </c>
      <c r="H1393" s="46"/>
      <c r="I1393" s="151"/>
      <c r="J1393" s="47"/>
      <c r="K1393" s="48"/>
      <c r="L1393" s="121"/>
    </row>
    <row r="1394" spans="1:12" s="122" customFormat="1" ht="15" customHeight="1" hidden="1">
      <c r="A1394" s="49"/>
      <c r="B1394" s="50" t="s">
        <v>520</v>
      </c>
      <c r="C1394" s="46"/>
      <c r="D1394" s="46"/>
      <c r="E1394" s="46"/>
      <c r="F1394" s="46"/>
      <c r="G1394" s="46"/>
      <c r="H1394" s="46"/>
      <c r="I1394" s="151"/>
      <c r="J1394" s="47"/>
      <c r="K1394" s="48"/>
      <c r="L1394" s="121"/>
    </row>
    <row r="1395" spans="1:12" s="122" customFormat="1" ht="15" customHeight="1" hidden="1">
      <c r="A1395" s="49"/>
      <c r="B1395" s="50" t="s">
        <v>479</v>
      </c>
      <c r="C1395" s="46" t="s">
        <v>972</v>
      </c>
      <c r="D1395" s="46"/>
      <c r="E1395" s="46"/>
      <c r="F1395" s="46"/>
      <c r="G1395" s="46">
        <v>1</v>
      </c>
      <c r="H1395" s="46"/>
      <c r="I1395" s="151"/>
      <c r="J1395" s="47"/>
      <c r="K1395" s="48"/>
      <c r="L1395" s="121"/>
    </row>
    <row r="1396" spans="1:12" s="122" customFormat="1" ht="15" customHeight="1" hidden="1">
      <c r="A1396" s="49"/>
      <c r="B1396" s="50" t="s">
        <v>475</v>
      </c>
      <c r="C1396" s="46" t="s">
        <v>972</v>
      </c>
      <c r="D1396" s="46"/>
      <c r="E1396" s="46"/>
      <c r="F1396" s="46"/>
      <c r="G1396" s="46">
        <v>5</v>
      </c>
      <c r="H1396" s="46"/>
      <c r="I1396" s="151"/>
      <c r="J1396" s="47"/>
      <c r="K1396" s="48"/>
      <c r="L1396" s="121"/>
    </row>
    <row r="1397" spans="1:12" s="122" customFormat="1" ht="15" customHeight="1" hidden="1">
      <c r="A1397" s="49"/>
      <c r="B1397" s="50" t="s">
        <v>130</v>
      </c>
      <c r="C1397" s="46" t="s">
        <v>131</v>
      </c>
      <c r="D1397" s="46"/>
      <c r="E1397" s="46"/>
      <c r="F1397" s="46">
        <f>(95/1000)*4*550</f>
        <v>209</v>
      </c>
      <c r="G1397" s="46">
        <f>(30/1000)*4*550</f>
        <v>66</v>
      </c>
      <c r="H1397" s="46"/>
      <c r="I1397" s="151"/>
      <c r="J1397" s="47"/>
      <c r="K1397" s="48"/>
      <c r="L1397" s="121"/>
    </row>
    <row r="1398" spans="1:12" s="122" customFormat="1" ht="15" customHeight="1" hidden="1">
      <c r="A1398" s="49"/>
      <c r="B1398" s="50" t="s">
        <v>106</v>
      </c>
      <c r="C1398" s="46" t="s">
        <v>132</v>
      </c>
      <c r="D1398" s="46"/>
      <c r="E1398" s="46"/>
      <c r="F1398" s="46">
        <f>(20/1000)*4800</f>
        <v>96</v>
      </c>
      <c r="G1398" s="46">
        <f>(6/1000)*4800</f>
        <v>28.8</v>
      </c>
      <c r="H1398" s="46"/>
      <c r="I1398" s="151"/>
      <c r="J1398" s="47"/>
      <c r="K1398" s="48"/>
      <c r="L1398" s="121"/>
    </row>
    <row r="1399" spans="1:12" s="122" customFormat="1" ht="15" customHeight="1" hidden="1">
      <c r="A1399" s="49"/>
      <c r="B1399" s="50" t="s">
        <v>107</v>
      </c>
      <c r="C1399" s="46" t="s">
        <v>133</v>
      </c>
      <c r="D1399" s="46"/>
      <c r="E1399" s="46"/>
      <c r="F1399" s="46">
        <f>(25/100)*168</f>
        <v>42</v>
      </c>
      <c r="G1399" s="46">
        <f>(8/100)*168</f>
        <v>13.44</v>
      </c>
      <c r="H1399" s="46"/>
      <c r="I1399" s="151"/>
      <c r="J1399" s="47"/>
      <c r="K1399" s="48"/>
      <c r="L1399" s="121"/>
    </row>
    <row r="1400" spans="1:12" s="122" customFormat="1" ht="15" customHeight="1" hidden="1">
      <c r="A1400" s="49"/>
      <c r="B1400" s="50" t="s">
        <v>186</v>
      </c>
      <c r="C1400" s="46" t="s">
        <v>972</v>
      </c>
      <c r="D1400" s="46"/>
      <c r="E1400" s="46"/>
      <c r="F1400" s="46"/>
      <c r="G1400" s="46">
        <f>5/10*1</f>
        <v>0.5</v>
      </c>
      <c r="H1400" s="46"/>
      <c r="I1400" s="151"/>
      <c r="J1400" s="47"/>
      <c r="K1400" s="48"/>
      <c r="L1400" s="121"/>
    </row>
    <row r="1401" spans="1:12" s="122" customFormat="1" ht="15" customHeight="1" hidden="1">
      <c r="A1401" s="49"/>
      <c r="B1401" s="50" t="s">
        <v>108</v>
      </c>
      <c r="C1401" s="46" t="s">
        <v>201</v>
      </c>
      <c r="D1401" s="46"/>
      <c r="E1401" s="46"/>
      <c r="F1401" s="46"/>
      <c r="G1401" s="46">
        <v>37</v>
      </c>
      <c r="H1401" s="46"/>
      <c r="I1401" s="151"/>
      <c r="J1401" s="47"/>
      <c r="K1401" s="48"/>
      <c r="L1401" s="121"/>
    </row>
    <row r="1402" spans="1:12" s="122" customFormat="1" ht="15" customHeight="1" hidden="1">
      <c r="A1402" s="49"/>
      <c r="B1402" s="50" t="s">
        <v>109</v>
      </c>
      <c r="C1402" s="46" t="s">
        <v>202</v>
      </c>
      <c r="D1402" s="46"/>
      <c r="E1402" s="46"/>
      <c r="F1402" s="46"/>
      <c r="G1402" s="46"/>
      <c r="H1402" s="46"/>
      <c r="I1402" s="151"/>
      <c r="J1402" s="47"/>
      <c r="K1402" s="48"/>
      <c r="L1402" s="121"/>
    </row>
    <row r="1403" spans="1:12" s="122" customFormat="1" ht="15" customHeight="1" hidden="1">
      <c r="A1403" s="49"/>
      <c r="B1403" s="50" t="s">
        <v>199</v>
      </c>
      <c r="C1403" s="46" t="s">
        <v>203</v>
      </c>
      <c r="D1403" s="46"/>
      <c r="E1403" s="46"/>
      <c r="F1403" s="46"/>
      <c r="G1403" s="46"/>
      <c r="H1403" s="46"/>
      <c r="I1403" s="151"/>
      <c r="J1403" s="47"/>
      <c r="K1403" s="48"/>
      <c r="L1403" s="121"/>
    </row>
    <row r="1404" spans="1:12" s="122" customFormat="1" ht="15" customHeight="1" hidden="1">
      <c r="A1404" s="49"/>
      <c r="B1404" s="50" t="s">
        <v>110</v>
      </c>
      <c r="C1404" s="46" t="s">
        <v>134</v>
      </c>
      <c r="D1404" s="46"/>
      <c r="E1404" s="46"/>
      <c r="F1404" s="46">
        <f>8/100*1256</f>
        <v>100.48</v>
      </c>
      <c r="G1404" s="46"/>
      <c r="H1404" s="46"/>
      <c r="I1404" s="151"/>
      <c r="J1404" s="47"/>
      <c r="K1404" s="48"/>
      <c r="L1404" s="121"/>
    </row>
    <row r="1405" spans="1:12" s="122" customFormat="1" ht="15" customHeight="1" hidden="1">
      <c r="A1405" s="49">
        <v>5</v>
      </c>
      <c r="B1405" s="50" t="s">
        <v>147</v>
      </c>
      <c r="C1405" s="46" t="s">
        <v>215</v>
      </c>
      <c r="D1405" s="46">
        <v>27657</v>
      </c>
      <c r="E1405" s="46"/>
      <c r="F1405" s="46">
        <f>SUM(F1406:F1417)</f>
        <v>119.78</v>
      </c>
      <c r="G1405" s="46">
        <f>SUM(G1406:G1417)</f>
        <v>50.9</v>
      </c>
      <c r="H1405" s="46">
        <v>1968</v>
      </c>
      <c r="I1405" s="151" t="s">
        <v>551</v>
      </c>
      <c r="J1405" s="47">
        <v>2013</v>
      </c>
      <c r="K1405" s="48"/>
      <c r="L1405" s="121"/>
    </row>
    <row r="1406" spans="1:12" s="122" customFormat="1" ht="30" customHeight="1" hidden="1">
      <c r="A1406" s="49"/>
      <c r="B1406" s="123" t="s">
        <v>213</v>
      </c>
      <c r="C1406" s="46"/>
      <c r="D1406" s="46"/>
      <c r="E1406" s="46"/>
      <c r="F1406" s="46"/>
      <c r="G1406" s="46"/>
      <c r="H1406" s="46"/>
      <c r="I1406" s="151"/>
      <c r="J1406" s="47"/>
      <c r="K1406" s="48"/>
      <c r="L1406" s="121"/>
    </row>
    <row r="1407" spans="1:12" s="122" customFormat="1" ht="15" customHeight="1" hidden="1">
      <c r="A1407" s="49"/>
      <c r="B1407" s="50" t="s">
        <v>480</v>
      </c>
      <c r="C1407" s="46"/>
      <c r="D1407" s="46"/>
      <c r="E1407" s="46"/>
      <c r="F1407" s="46"/>
      <c r="G1407" s="46"/>
      <c r="H1407" s="46"/>
      <c r="I1407" s="151"/>
      <c r="J1407" s="47"/>
      <c r="K1407" s="48"/>
      <c r="L1407" s="121"/>
    </row>
    <row r="1408" spans="1:12" s="122" customFormat="1" ht="15" customHeight="1" hidden="1">
      <c r="A1408" s="49"/>
      <c r="B1408" s="50" t="s">
        <v>481</v>
      </c>
      <c r="C1408" s="46" t="s">
        <v>136</v>
      </c>
      <c r="D1408" s="46"/>
      <c r="E1408" s="46"/>
      <c r="F1408" s="46">
        <v>9.6</v>
      </c>
      <c r="G1408" s="46">
        <v>2.88</v>
      </c>
      <c r="H1408" s="46"/>
      <c r="I1408" s="151"/>
      <c r="J1408" s="47"/>
      <c r="K1408" s="48"/>
      <c r="L1408" s="121"/>
    </row>
    <row r="1409" spans="1:12" s="122" customFormat="1" ht="15" customHeight="1" hidden="1">
      <c r="A1409" s="49"/>
      <c r="B1409" s="50" t="s">
        <v>521</v>
      </c>
      <c r="C1409" s="46"/>
      <c r="D1409" s="46"/>
      <c r="E1409" s="46"/>
      <c r="F1409" s="46"/>
      <c r="G1409" s="46"/>
      <c r="H1409" s="46"/>
      <c r="I1409" s="151"/>
      <c r="J1409" s="47"/>
      <c r="K1409" s="48"/>
      <c r="L1409" s="121"/>
    </row>
    <row r="1410" spans="1:12" s="122" customFormat="1" ht="15" customHeight="1" hidden="1">
      <c r="A1410" s="49"/>
      <c r="B1410" s="50" t="s">
        <v>482</v>
      </c>
      <c r="C1410" s="46" t="s">
        <v>972</v>
      </c>
      <c r="D1410" s="46"/>
      <c r="E1410" s="46"/>
      <c r="F1410" s="46"/>
      <c r="G1410" s="46">
        <v>1</v>
      </c>
      <c r="H1410" s="46"/>
      <c r="I1410" s="151"/>
      <c r="J1410" s="47"/>
      <c r="K1410" s="48"/>
      <c r="L1410" s="121"/>
    </row>
    <row r="1411" spans="1:12" s="122" customFormat="1" ht="15" customHeight="1" hidden="1">
      <c r="A1411" s="49"/>
      <c r="B1411" s="50" t="s">
        <v>105</v>
      </c>
      <c r="C1411" s="46" t="s">
        <v>148</v>
      </c>
      <c r="D1411" s="46"/>
      <c r="E1411" s="46"/>
      <c r="F1411" s="46">
        <f>(60/1000)*4*330</f>
        <v>79.2</v>
      </c>
      <c r="G1411" s="46">
        <f>(18/1000)*4*330</f>
        <v>23.759999999999998</v>
      </c>
      <c r="H1411" s="46"/>
      <c r="I1411" s="151"/>
      <c r="J1411" s="47"/>
      <c r="K1411" s="48"/>
      <c r="L1411" s="121"/>
    </row>
    <row r="1412" spans="1:12" s="122" customFormat="1" ht="15" customHeight="1" hidden="1">
      <c r="A1412" s="49"/>
      <c r="B1412" s="50" t="s">
        <v>107</v>
      </c>
      <c r="C1412" s="46" t="s">
        <v>149</v>
      </c>
      <c r="D1412" s="46"/>
      <c r="E1412" s="46"/>
      <c r="F1412" s="46">
        <f>(25/100)*22</f>
        <v>5.5</v>
      </c>
      <c r="G1412" s="46">
        <f>(8/100)*22</f>
        <v>1.76</v>
      </c>
      <c r="H1412" s="46"/>
      <c r="I1412" s="151"/>
      <c r="J1412" s="47"/>
      <c r="K1412" s="48"/>
      <c r="L1412" s="121"/>
    </row>
    <row r="1413" spans="1:12" s="122" customFormat="1" ht="15" customHeight="1" hidden="1">
      <c r="A1413" s="49"/>
      <c r="B1413" s="50" t="s">
        <v>186</v>
      </c>
      <c r="C1413" s="46" t="s">
        <v>78</v>
      </c>
      <c r="D1413" s="46"/>
      <c r="E1413" s="46"/>
      <c r="F1413" s="46"/>
      <c r="G1413" s="46">
        <f>5/10*10</f>
        <v>5</v>
      </c>
      <c r="H1413" s="46"/>
      <c r="I1413" s="151"/>
      <c r="J1413" s="47"/>
      <c r="K1413" s="48"/>
      <c r="L1413" s="121"/>
    </row>
    <row r="1414" spans="1:12" s="122" customFormat="1" ht="15" customHeight="1" hidden="1">
      <c r="A1414" s="49"/>
      <c r="B1414" s="50" t="s">
        <v>150</v>
      </c>
      <c r="C1414" s="46" t="s">
        <v>214</v>
      </c>
      <c r="D1414" s="46"/>
      <c r="E1414" s="46"/>
      <c r="F1414" s="46"/>
      <c r="G1414" s="46">
        <v>16.5</v>
      </c>
      <c r="H1414" s="46"/>
      <c r="I1414" s="151"/>
      <c r="J1414" s="47"/>
      <c r="K1414" s="48"/>
      <c r="L1414" s="121"/>
    </row>
    <row r="1415" spans="1:12" s="122" customFormat="1" ht="15" customHeight="1" hidden="1">
      <c r="A1415" s="49"/>
      <c r="B1415" s="50" t="s">
        <v>109</v>
      </c>
      <c r="C1415" s="46" t="s">
        <v>212</v>
      </c>
      <c r="D1415" s="46"/>
      <c r="E1415" s="46"/>
      <c r="F1415" s="46"/>
      <c r="G1415" s="46"/>
      <c r="H1415" s="46"/>
      <c r="I1415" s="151"/>
      <c r="J1415" s="47"/>
      <c r="K1415" s="48"/>
      <c r="L1415" s="121"/>
    </row>
    <row r="1416" spans="1:12" s="122" customFormat="1" ht="15" customHeight="1" hidden="1">
      <c r="A1416" s="49"/>
      <c r="B1416" s="50" t="s">
        <v>151</v>
      </c>
      <c r="C1416" s="46" t="s">
        <v>210</v>
      </c>
      <c r="D1416" s="46"/>
      <c r="E1416" s="46"/>
      <c r="F1416" s="46"/>
      <c r="G1416" s="46"/>
      <c r="H1416" s="46"/>
      <c r="I1416" s="151"/>
      <c r="J1416" s="47"/>
      <c r="K1416" s="48"/>
      <c r="L1416" s="121"/>
    </row>
    <row r="1417" spans="1:12" s="122" customFormat="1" ht="15" customHeight="1" hidden="1">
      <c r="A1417" s="49"/>
      <c r="B1417" s="50" t="s">
        <v>110</v>
      </c>
      <c r="C1417" s="46" t="s">
        <v>152</v>
      </c>
      <c r="D1417" s="46"/>
      <c r="E1417" s="46"/>
      <c r="F1417" s="46">
        <f>8/100*318.5</f>
        <v>25.48</v>
      </c>
      <c r="G1417" s="46"/>
      <c r="H1417" s="46" t="s">
        <v>325</v>
      </c>
      <c r="I1417" s="151"/>
      <c r="J1417" s="47"/>
      <c r="K1417" s="48"/>
      <c r="L1417" s="121"/>
    </row>
    <row r="1418" spans="1:12" s="122" customFormat="1" ht="15" customHeight="1" hidden="1">
      <c r="A1418" s="49">
        <v>6</v>
      </c>
      <c r="B1418" s="50" t="s">
        <v>153</v>
      </c>
      <c r="C1418" s="46" t="s">
        <v>177</v>
      </c>
      <c r="D1418" s="46">
        <v>31143</v>
      </c>
      <c r="E1418" s="46"/>
      <c r="F1418" s="46">
        <f>SUM(F1419:F1427)</f>
        <v>171.70000000000002</v>
      </c>
      <c r="G1418" s="46">
        <f>SUM(G1419:G1427)</f>
        <v>55.809999999999995</v>
      </c>
      <c r="H1418" s="46">
        <v>2000</v>
      </c>
      <c r="I1418" s="151" t="s">
        <v>551</v>
      </c>
      <c r="J1418" s="47">
        <v>2015</v>
      </c>
      <c r="K1418" s="48"/>
      <c r="L1418" s="121"/>
    </row>
    <row r="1419" spans="1:12" s="122" customFormat="1" ht="31.5" customHeight="1" hidden="1">
      <c r="A1419" s="49"/>
      <c r="B1419" s="123" t="s">
        <v>216</v>
      </c>
      <c r="C1419" s="46"/>
      <c r="D1419" s="46"/>
      <c r="E1419" s="46"/>
      <c r="F1419" s="46"/>
      <c r="G1419" s="46"/>
      <c r="H1419" s="46"/>
      <c r="I1419" s="151"/>
      <c r="J1419" s="47"/>
      <c r="K1419" s="48"/>
      <c r="L1419" s="121"/>
    </row>
    <row r="1420" spans="1:12" s="122" customFormat="1" ht="15" customHeight="1" hidden="1">
      <c r="A1420" s="49"/>
      <c r="B1420" s="50" t="s">
        <v>483</v>
      </c>
      <c r="C1420" s="46"/>
      <c r="D1420" s="46"/>
      <c r="E1420" s="46"/>
      <c r="F1420" s="46"/>
      <c r="G1420" s="46">
        <v>1</v>
      </c>
      <c r="H1420" s="46"/>
      <c r="I1420" s="151"/>
      <c r="J1420" s="47"/>
      <c r="K1420" s="48"/>
      <c r="L1420" s="121"/>
    </row>
    <row r="1421" spans="1:12" s="122" customFormat="1" ht="15" customHeight="1" hidden="1">
      <c r="A1421" s="49"/>
      <c r="B1421" s="50" t="s">
        <v>484</v>
      </c>
      <c r="C1421" s="46" t="s">
        <v>485</v>
      </c>
      <c r="D1421" s="46"/>
      <c r="E1421" s="46"/>
      <c r="F1421" s="46">
        <v>0.24</v>
      </c>
      <c r="G1421" s="46">
        <v>0.07</v>
      </c>
      <c r="H1421" s="46"/>
      <c r="I1421" s="151"/>
      <c r="J1421" s="47"/>
      <c r="K1421" s="48"/>
      <c r="L1421" s="121"/>
    </row>
    <row r="1422" spans="1:12" s="122" customFormat="1" ht="15" customHeight="1" hidden="1">
      <c r="A1422" s="49"/>
      <c r="B1422" s="50" t="s">
        <v>486</v>
      </c>
      <c r="C1422" s="46" t="s">
        <v>972</v>
      </c>
      <c r="D1422" s="46"/>
      <c r="E1422" s="46"/>
      <c r="F1422" s="46"/>
      <c r="G1422" s="46">
        <v>1</v>
      </c>
      <c r="H1422" s="46"/>
      <c r="I1422" s="151"/>
      <c r="J1422" s="47"/>
      <c r="K1422" s="48"/>
      <c r="L1422" s="121"/>
    </row>
    <row r="1423" spans="1:12" s="122" customFormat="1" ht="15" customHeight="1" hidden="1">
      <c r="A1423" s="49"/>
      <c r="B1423" s="50" t="s">
        <v>105</v>
      </c>
      <c r="C1423" s="46" t="s">
        <v>154</v>
      </c>
      <c r="D1423" s="46"/>
      <c r="E1423" s="46"/>
      <c r="F1423" s="46">
        <f>(60/1000)*4*600</f>
        <v>144</v>
      </c>
      <c r="G1423" s="46">
        <f>(18/1000)*4*600</f>
        <v>43.199999999999996</v>
      </c>
      <c r="H1423" s="46"/>
      <c r="I1423" s="151"/>
      <c r="J1423" s="47"/>
      <c r="K1423" s="48"/>
      <c r="L1423" s="121"/>
    </row>
    <row r="1424" spans="1:12" s="122" customFormat="1" ht="15" customHeight="1" hidden="1">
      <c r="A1424" s="49"/>
      <c r="B1424" s="50" t="s">
        <v>107</v>
      </c>
      <c r="C1424" s="46" t="s">
        <v>155</v>
      </c>
      <c r="D1424" s="46"/>
      <c r="E1424" s="46"/>
      <c r="F1424" s="46">
        <f>(25/100)*38</f>
        <v>9.5</v>
      </c>
      <c r="G1424" s="46">
        <f>(8/100)*38</f>
        <v>3.04</v>
      </c>
      <c r="H1424" s="46"/>
      <c r="I1424" s="151"/>
      <c r="J1424" s="47"/>
      <c r="K1424" s="48"/>
      <c r="L1424" s="121"/>
    </row>
    <row r="1425" spans="1:12" s="122" customFormat="1" ht="15" customHeight="1" hidden="1">
      <c r="A1425" s="49"/>
      <c r="B1425" s="50" t="s">
        <v>150</v>
      </c>
      <c r="C1425" s="46" t="s">
        <v>177</v>
      </c>
      <c r="D1425" s="46"/>
      <c r="E1425" s="46"/>
      <c r="F1425" s="46"/>
      <c r="G1425" s="46">
        <v>7.5</v>
      </c>
      <c r="H1425" s="46"/>
      <c r="I1425" s="151"/>
      <c r="J1425" s="47"/>
      <c r="K1425" s="48"/>
      <c r="L1425" s="121"/>
    </row>
    <row r="1426" spans="1:12" s="122" customFormat="1" ht="15" customHeight="1" hidden="1">
      <c r="A1426" s="49"/>
      <c r="B1426" s="50" t="s">
        <v>151</v>
      </c>
      <c r="C1426" s="46" t="s">
        <v>177</v>
      </c>
      <c r="D1426" s="46"/>
      <c r="E1426" s="46"/>
      <c r="F1426" s="46"/>
      <c r="G1426" s="46"/>
      <c r="H1426" s="46"/>
      <c r="I1426" s="151"/>
      <c r="J1426" s="47"/>
      <c r="K1426" s="48"/>
      <c r="L1426" s="121"/>
    </row>
    <row r="1427" spans="1:12" s="122" customFormat="1" ht="15" customHeight="1" hidden="1">
      <c r="A1427" s="49"/>
      <c r="B1427" s="50" t="s">
        <v>110</v>
      </c>
      <c r="C1427" s="46" t="s">
        <v>156</v>
      </c>
      <c r="D1427" s="46"/>
      <c r="E1427" s="46"/>
      <c r="F1427" s="46">
        <f>8/100*224.5</f>
        <v>17.96</v>
      </c>
      <c r="G1427" s="46"/>
      <c r="H1427" s="46"/>
      <c r="I1427" s="151"/>
      <c r="J1427" s="47"/>
      <c r="K1427" s="48"/>
      <c r="L1427" s="121"/>
    </row>
    <row r="1428" spans="1:12" s="122" customFormat="1" ht="15" customHeight="1" hidden="1">
      <c r="A1428" s="49">
        <v>7</v>
      </c>
      <c r="B1428" s="50" t="s">
        <v>159</v>
      </c>
      <c r="C1428" s="46" t="s">
        <v>220</v>
      </c>
      <c r="D1428" s="46">
        <v>27658</v>
      </c>
      <c r="E1428" s="46"/>
      <c r="F1428" s="46">
        <f>SUM(F1429:F1443)</f>
        <v>462.36</v>
      </c>
      <c r="G1428" s="46">
        <f>SUM(G1429:G1443)</f>
        <v>161.86</v>
      </c>
      <c r="H1428" s="46">
        <v>1969</v>
      </c>
      <c r="I1428" s="151" t="s">
        <v>551</v>
      </c>
      <c r="J1428" s="47">
        <v>2014</v>
      </c>
      <c r="K1428" s="48" t="s">
        <v>619</v>
      </c>
      <c r="L1428" s="121"/>
    </row>
    <row r="1429" spans="1:12" s="122" customFormat="1" ht="28.5" customHeight="1" hidden="1">
      <c r="A1429" s="49"/>
      <c r="B1429" s="51" t="s">
        <v>218</v>
      </c>
      <c r="C1429" s="46"/>
      <c r="D1429" s="46"/>
      <c r="E1429" s="46"/>
      <c r="F1429" s="46"/>
      <c r="G1429" s="46"/>
      <c r="H1429" s="46"/>
      <c r="I1429" s="151"/>
      <c r="J1429" s="47"/>
      <c r="K1429" s="48"/>
      <c r="L1429" s="121"/>
    </row>
    <row r="1430" spans="1:12" s="122" customFormat="1" ht="15" customHeight="1" hidden="1">
      <c r="A1430" s="49"/>
      <c r="B1430" s="50" t="s">
        <v>487</v>
      </c>
      <c r="C1430" s="46"/>
      <c r="D1430" s="46"/>
      <c r="E1430" s="46"/>
      <c r="F1430" s="46"/>
      <c r="G1430" s="46"/>
      <c r="H1430" s="46"/>
      <c r="I1430" s="151"/>
      <c r="J1430" s="47"/>
      <c r="K1430" s="48"/>
      <c r="L1430" s="121"/>
    </row>
    <row r="1431" spans="1:12" s="122" customFormat="1" ht="15" customHeight="1" hidden="1">
      <c r="A1431" s="49"/>
      <c r="B1431" s="50" t="s">
        <v>488</v>
      </c>
      <c r="C1431" s="46" t="s">
        <v>489</v>
      </c>
      <c r="D1431" s="46"/>
      <c r="E1431" s="46"/>
      <c r="F1431" s="46">
        <v>5.7</v>
      </c>
      <c r="G1431" s="46">
        <v>1.8</v>
      </c>
      <c r="H1431" s="46"/>
      <c r="I1431" s="151"/>
      <c r="J1431" s="47"/>
      <c r="K1431" s="48"/>
      <c r="L1431" s="121"/>
    </row>
    <row r="1432" spans="1:12" s="122" customFormat="1" ht="15" customHeight="1" hidden="1">
      <c r="A1432" s="49"/>
      <c r="B1432" s="50" t="s">
        <v>490</v>
      </c>
      <c r="C1432" s="46" t="s">
        <v>972</v>
      </c>
      <c r="D1432" s="46"/>
      <c r="E1432" s="46"/>
      <c r="F1432" s="46"/>
      <c r="G1432" s="46">
        <v>4</v>
      </c>
      <c r="H1432" s="46"/>
      <c r="I1432" s="151"/>
      <c r="J1432" s="47"/>
      <c r="K1432" s="48"/>
      <c r="L1432" s="121"/>
    </row>
    <row r="1433" spans="1:12" s="122" customFormat="1" ht="15" customHeight="1" hidden="1">
      <c r="A1433" s="49"/>
      <c r="B1433" s="50" t="s">
        <v>522</v>
      </c>
      <c r="C1433" s="46">
        <v>50</v>
      </c>
      <c r="D1433" s="46"/>
      <c r="E1433" s="46"/>
      <c r="F1433" s="46">
        <v>12</v>
      </c>
      <c r="G1433" s="46">
        <v>3.6</v>
      </c>
      <c r="H1433" s="46"/>
      <c r="I1433" s="151"/>
      <c r="J1433" s="47"/>
      <c r="K1433" s="48"/>
      <c r="L1433" s="121"/>
    </row>
    <row r="1434" spans="1:12" s="122" customFormat="1" ht="15" customHeight="1" hidden="1">
      <c r="A1434" s="49"/>
      <c r="B1434" s="50" t="s">
        <v>523</v>
      </c>
      <c r="C1434" s="46"/>
      <c r="D1434" s="46"/>
      <c r="E1434" s="46"/>
      <c r="F1434" s="46"/>
      <c r="G1434" s="46"/>
      <c r="H1434" s="46"/>
      <c r="I1434" s="151"/>
      <c r="J1434" s="47"/>
      <c r="K1434" s="48"/>
      <c r="L1434" s="121"/>
    </row>
    <row r="1435" spans="1:12" s="122" customFormat="1" ht="15" customHeight="1" hidden="1">
      <c r="A1435" s="49"/>
      <c r="B1435" s="50" t="s">
        <v>524</v>
      </c>
      <c r="C1435" s="46"/>
      <c r="D1435" s="46"/>
      <c r="E1435" s="46"/>
      <c r="F1435" s="46"/>
      <c r="G1435" s="46">
        <v>2</v>
      </c>
      <c r="H1435" s="46"/>
      <c r="I1435" s="151"/>
      <c r="J1435" s="47"/>
      <c r="K1435" s="48"/>
      <c r="L1435" s="121"/>
    </row>
    <row r="1436" spans="1:12" s="122" customFormat="1" ht="15" customHeight="1" hidden="1">
      <c r="A1436" s="49"/>
      <c r="B1436" s="50" t="s">
        <v>112</v>
      </c>
      <c r="C1436" s="46" t="s">
        <v>143</v>
      </c>
      <c r="D1436" s="46"/>
      <c r="E1436" s="46"/>
      <c r="F1436" s="46">
        <f>(95/1000)*4*100</f>
        <v>38</v>
      </c>
      <c r="G1436" s="46">
        <f>(30/1000)*4*100</f>
        <v>12</v>
      </c>
      <c r="H1436" s="46"/>
      <c r="I1436" s="151"/>
      <c r="J1436" s="47"/>
      <c r="K1436" s="48"/>
      <c r="L1436" s="121"/>
    </row>
    <row r="1437" spans="1:12" s="122" customFormat="1" ht="15" customHeight="1" hidden="1">
      <c r="A1437" s="49"/>
      <c r="B1437" s="50" t="s">
        <v>160</v>
      </c>
      <c r="C1437" s="46" t="s">
        <v>161</v>
      </c>
      <c r="D1437" s="46"/>
      <c r="E1437" s="46"/>
      <c r="F1437" s="46">
        <f>(30/1000)*8500</f>
        <v>255</v>
      </c>
      <c r="G1437" s="46">
        <f>(9/1000)*8500</f>
        <v>76.5</v>
      </c>
      <c r="H1437" s="46"/>
      <c r="I1437" s="151"/>
      <c r="J1437" s="47"/>
      <c r="K1437" s="48"/>
      <c r="L1437" s="121"/>
    </row>
    <row r="1438" spans="1:12" s="122" customFormat="1" ht="15" customHeight="1" hidden="1">
      <c r="A1438" s="49"/>
      <c r="B1438" s="50" t="s">
        <v>217</v>
      </c>
      <c r="C1438" s="46" t="s">
        <v>219</v>
      </c>
      <c r="D1438" s="46"/>
      <c r="E1438" s="46"/>
      <c r="F1438" s="46">
        <f>(20/1000)*4*500</f>
        <v>40</v>
      </c>
      <c r="G1438" s="46">
        <f>(6/1000)*4*500</f>
        <v>12</v>
      </c>
      <c r="H1438" s="46"/>
      <c r="I1438" s="151"/>
      <c r="J1438" s="47"/>
      <c r="K1438" s="48"/>
      <c r="L1438" s="121"/>
    </row>
    <row r="1439" spans="1:12" s="122" customFormat="1" ht="15" customHeight="1" hidden="1">
      <c r="A1439" s="49"/>
      <c r="B1439" s="50" t="s">
        <v>107</v>
      </c>
      <c r="C1439" s="46" t="s">
        <v>162</v>
      </c>
      <c r="D1439" s="46"/>
      <c r="E1439" s="46"/>
      <c r="F1439" s="46">
        <f>(25/100)*162</f>
        <v>40.5</v>
      </c>
      <c r="G1439" s="46">
        <f>(8/100)*162</f>
        <v>12.96</v>
      </c>
      <c r="H1439" s="46"/>
      <c r="I1439" s="151"/>
      <c r="J1439" s="47"/>
      <c r="K1439" s="48"/>
      <c r="L1439" s="121"/>
    </row>
    <row r="1440" spans="1:12" s="122" customFormat="1" ht="15" customHeight="1" hidden="1">
      <c r="A1440" s="49"/>
      <c r="B1440" s="50" t="s">
        <v>150</v>
      </c>
      <c r="C1440" s="46" t="s">
        <v>201</v>
      </c>
      <c r="D1440" s="46"/>
      <c r="E1440" s="46"/>
      <c r="F1440" s="46"/>
      <c r="G1440" s="46">
        <v>37</v>
      </c>
      <c r="H1440" s="46"/>
      <c r="I1440" s="151"/>
      <c r="J1440" s="47"/>
      <c r="K1440" s="48"/>
      <c r="L1440" s="121"/>
    </row>
    <row r="1441" spans="1:12" s="122" customFormat="1" ht="15" customHeight="1" hidden="1">
      <c r="A1441" s="49"/>
      <c r="B1441" s="50" t="s">
        <v>109</v>
      </c>
      <c r="C1441" s="46" t="s">
        <v>209</v>
      </c>
      <c r="D1441" s="46"/>
      <c r="E1441" s="46"/>
      <c r="F1441" s="46"/>
      <c r="G1441" s="46"/>
      <c r="H1441" s="46"/>
      <c r="I1441" s="151"/>
      <c r="J1441" s="47"/>
      <c r="K1441" s="48"/>
      <c r="L1441" s="121"/>
    </row>
    <row r="1442" spans="1:12" s="122" customFormat="1" ht="15" customHeight="1" hidden="1">
      <c r="A1442" s="49"/>
      <c r="B1442" s="50" t="s">
        <v>151</v>
      </c>
      <c r="C1442" s="46" t="s">
        <v>221</v>
      </c>
      <c r="D1442" s="46"/>
      <c r="E1442" s="46"/>
      <c r="F1442" s="46"/>
      <c r="G1442" s="46"/>
      <c r="H1442" s="46"/>
      <c r="I1442" s="151"/>
      <c r="J1442" s="47"/>
      <c r="K1442" s="48"/>
      <c r="L1442" s="121"/>
    </row>
    <row r="1443" spans="1:12" s="122" customFormat="1" ht="15" customHeight="1" hidden="1">
      <c r="A1443" s="49"/>
      <c r="B1443" s="50" t="s">
        <v>110</v>
      </c>
      <c r="C1443" s="46" t="s">
        <v>163</v>
      </c>
      <c r="D1443" s="46"/>
      <c r="E1443" s="46"/>
      <c r="F1443" s="46">
        <f>8/100*889.5</f>
        <v>71.16</v>
      </c>
      <c r="G1443" s="46"/>
      <c r="H1443" s="46"/>
      <c r="I1443" s="151"/>
      <c r="J1443" s="47"/>
      <c r="K1443" s="48"/>
      <c r="L1443" s="121"/>
    </row>
    <row r="1444" spans="1:12" s="122" customFormat="1" ht="15" customHeight="1" hidden="1">
      <c r="A1444" s="49">
        <v>8</v>
      </c>
      <c r="B1444" s="50" t="s">
        <v>165</v>
      </c>
      <c r="C1444" s="46" t="s">
        <v>211</v>
      </c>
      <c r="D1444" s="46">
        <v>30391</v>
      </c>
      <c r="E1444" s="46"/>
      <c r="F1444" s="46">
        <f>SUM(F1445:F1456)</f>
        <v>57.78</v>
      </c>
      <c r="G1444" s="46">
        <f>SUM(G1445:G1456)</f>
        <v>21.98</v>
      </c>
      <c r="H1444" s="46">
        <v>1979</v>
      </c>
      <c r="I1444" s="151" t="s">
        <v>551</v>
      </c>
      <c r="J1444" s="47">
        <v>2009</v>
      </c>
      <c r="K1444" s="48"/>
      <c r="L1444" s="121"/>
    </row>
    <row r="1445" spans="1:12" s="122" customFormat="1" ht="30" customHeight="1" hidden="1">
      <c r="A1445" s="49"/>
      <c r="B1445" s="51" t="s">
        <v>223</v>
      </c>
      <c r="C1445" s="46"/>
      <c r="D1445" s="46"/>
      <c r="E1445" s="46"/>
      <c r="F1445" s="46"/>
      <c r="G1445" s="46"/>
      <c r="H1445" s="46"/>
      <c r="I1445" s="151"/>
      <c r="J1445" s="47"/>
      <c r="K1445" s="48"/>
      <c r="L1445" s="121"/>
    </row>
    <row r="1446" spans="1:12" s="122" customFormat="1" ht="15" customHeight="1" hidden="1">
      <c r="A1446" s="49"/>
      <c r="B1446" s="50" t="s">
        <v>492</v>
      </c>
      <c r="C1446" s="46"/>
      <c r="D1446" s="46"/>
      <c r="E1446" s="46"/>
      <c r="F1446" s="46"/>
      <c r="G1446" s="46"/>
      <c r="H1446" s="46"/>
      <c r="I1446" s="151"/>
      <c r="J1446" s="47"/>
      <c r="K1446" s="48"/>
      <c r="L1446" s="121"/>
    </row>
    <row r="1447" spans="1:12" s="122" customFormat="1" ht="15" customHeight="1" hidden="1">
      <c r="A1447" s="49"/>
      <c r="B1447" s="50" t="s">
        <v>493</v>
      </c>
      <c r="C1447" s="46" t="s">
        <v>84</v>
      </c>
      <c r="D1447" s="46"/>
      <c r="E1447" s="46"/>
      <c r="F1447" s="46">
        <v>4.8</v>
      </c>
      <c r="G1447" s="46">
        <v>1.44</v>
      </c>
      <c r="H1447" s="46"/>
      <c r="I1447" s="151"/>
      <c r="J1447" s="47"/>
      <c r="K1447" s="48"/>
      <c r="L1447" s="121"/>
    </row>
    <row r="1448" spans="1:12" s="122" customFormat="1" ht="15" customHeight="1" hidden="1">
      <c r="A1448" s="49"/>
      <c r="B1448" s="50" t="s">
        <v>526</v>
      </c>
      <c r="C1448" s="46"/>
      <c r="D1448" s="46"/>
      <c r="E1448" s="46"/>
      <c r="F1448" s="46"/>
      <c r="G1448" s="46"/>
      <c r="H1448" s="46"/>
      <c r="I1448" s="151"/>
      <c r="J1448" s="47"/>
      <c r="K1448" s="48"/>
      <c r="L1448" s="121"/>
    </row>
    <row r="1449" spans="1:12" s="122" customFormat="1" ht="15" customHeight="1" hidden="1">
      <c r="A1449" s="49"/>
      <c r="B1449" s="50" t="s">
        <v>494</v>
      </c>
      <c r="C1449" s="46" t="s">
        <v>972</v>
      </c>
      <c r="D1449" s="46"/>
      <c r="E1449" s="46"/>
      <c r="F1449" s="46"/>
      <c r="G1449" s="46">
        <v>1</v>
      </c>
      <c r="H1449" s="46"/>
      <c r="I1449" s="151"/>
      <c r="J1449" s="47"/>
      <c r="K1449" s="48"/>
      <c r="L1449" s="121"/>
    </row>
    <row r="1450" spans="1:12" s="122" customFormat="1" ht="15" customHeight="1" hidden="1">
      <c r="A1450" s="49"/>
      <c r="B1450" s="50" t="s">
        <v>490</v>
      </c>
      <c r="C1450" s="46" t="s">
        <v>972</v>
      </c>
      <c r="D1450" s="46"/>
      <c r="E1450" s="46"/>
      <c r="F1450" s="46"/>
      <c r="G1450" s="46">
        <v>4</v>
      </c>
      <c r="H1450" s="46"/>
      <c r="I1450" s="151"/>
      <c r="J1450" s="47"/>
      <c r="K1450" s="48"/>
      <c r="L1450" s="121"/>
    </row>
    <row r="1451" spans="1:12" s="122" customFormat="1" ht="15" customHeight="1" hidden="1">
      <c r="A1451" s="49"/>
      <c r="B1451" s="50" t="s">
        <v>105</v>
      </c>
      <c r="C1451" s="46" t="s">
        <v>140</v>
      </c>
      <c r="D1451" s="46"/>
      <c r="E1451" s="46"/>
      <c r="F1451" s="46">
        <f>(60/1000)*4*50</f>
        <v>12</v>
      </c>
      <c r="G1451" s="46">
        <f>(18/1000)*4*50</f>
        <v>3.5999999999999996</v>
      </c>
      <c r="H1451" s="46"/>
      <c r="I1451" s="151"/>
      <c r="J1451" s="47"/>
      <c r="K1451" s="48"/>
      <c r="L1451" s="121"/>
    </row>
    <row r="1452" spans="1:12" s="122" customFormat="1" ht="15" customHeight="1" hidden="1">
      <c r="A1452" s="49"/>
      <c r="B1452" s="50" t="s">
        <v>106</v>
      </c>
      <c r="C1452" s="46" t="s">
        <v>166</v>
      </c>
      <c r="D1452" s="46"/>
      <c r="E1452" s="46"/>
      <c r="F1452" s="46">
        <f>(20/1000)*1000</f>
        <v>20</v>
      </c>
      <c r="G1452" s="46">
        <f>(6/1000)*1000</f>
        <v>6</v>
      </c>
      <c r="H1452" s="46"/>
      <c r="I1452" s="151"/>
      <c r="J1452" s="47"/>
      <c r="K1452" s="48"/>
      <c r="L1452" s="121"/>
    </row>
    <row r="1453" spans="1:12" s="122" customFormat="1" ht="15" customHeight="1" hidden="1">
      <c r="A1453" s="49"/>
      <c r="B1453" s="50" t="s">
        <v>107</v>
      </c>
      <c r="C1453" s="46" t="s">
        <v>167</v>
      </c>
      <c r="D1453" s="46"/>
      <c r="E1453" s="46"/>
      <c r="F1453" s="46">
        <f>(25/100)*18</f>
        <v>4.5</v>
      </c>
      <c r="G1453" s="46">
        <f>(8/100)*18</f>
        <v>1.44</v>
      </c>
      <c r="H1453" s="46"/>
      <c r="I1453" s="151"/>
      <c r="J1453" s="47"/>
      <c r="K1453" s="48"/>
      <c r="L1453" s="121"/>
    </row>
    <row r="1454" spans="1:12" s="122" customFormat="1" ht="15" customHeight="1" hidden="1">
      <c r="A1454" s="49"/>
      <c r="B1454" s="50" t="s">
        <v>108</v>
      </c>
      <c r="C1454" s="46" t="s">
        <v>168</v>
      </c>
      <c r="D1454" s="46"/>
      <c r="E1454" s="46"/>
      <c r="F1454" s="46"/>
      <c r="G1454" s="46">
        <v>4.5</v>
      </c>
      <c r="H1454" s="46"/>
      <c r="I1454" s="151"/>
      <c r="J1454" s="47"/>
      <c r="K1454" s="48"/>
      <c r="L1454" s="121"/>
    </row>
    <row r="1455" spans="1:12" s="122" customFormat="1" ht="15" customHeight="1" hidden="1">
      <c r="A1455" s="49"/>
      <c r="B1455" s="50" t="s">
        <v>109</v>
      </c>
      <c r="C1455" s="46" t="s">
        <v>168</v>
      </c>
      <c r="D1455" s="46"/>
      <c r="E1455" s="46"/>
      <c r="F1455" s="46"/>
      <c r="G1455" s="46"/>
      <c r="H1455" s="46"/>
      <c r="I1455" s="151"/>
      <c r="J1455" s="47"/>
      <c r="K1455" s="48"/>
      <c r="L1455" s="121"/>
    </row>
    <row r="1456" spans="1:12" s="122" customFormat="1" ht="15" customHeight="1" hidden="1">
      <c r="A1456" s="49"/>
      <c r="B1456" s="50" t="s">
        <v>110</v>
      </c>
      <c r="C1456" s="46" t="s">
        <v>169</v>
      </c>
      <c r="D1456" s="46"/>
      <c r="E1456" s="46"/>
      <c r="F1456" s="46">
        <f>8/100*206</f>
        <v>16.48</v>
      </c>
      <c r="G1456" s="46"/>
      <c r="H1456" s="46"/>
      <c r="I1456" s="151"/>
      <c r="J1456" s="47"/>
      <c r="K1456" s="48"/>
      <c r="L1456" s="121"/>
    </row>
    <row r="1457" spans="1:12" s="122" customFormat="1" ht="15" customHeight="1" hidden="1">
      <c r="A1457" s="49">
        <v>9</v>
      </c>
      <c r="B1457" s="50" t="s">
        <v>173</v>
      </c>
      <c r="C1457" s="46" t="s">
        <v>225</v>
      </c>
      <c r="D1457" s="46">
        <v>30513</v>
      </c>
      <c r="E1457" s="46"/>
      <c r="F1457" s="46">
        <f>SUM(F1458:F1467)</f>
        <v>60.34</v>
      </c>
      <c r="G1457" s="46">
        <f>SUM(G1458:G1467)</f>
        <v>22.950000000000003</v>
      </c>
      <c r="H1457" s="46">
        <v>1985</v>
      </c>
      <c r="I1457" s="151" t="s">
        <v>551</v>
      </c>
      <c r="J1457" s="47">
        <v>2015</v>
      </c>
      <c r="K1457" s="48"/>
      <c r="L1457" s="121"/>
    </row>
    <row r="1458" spans="1:12" s="122" customFormat="1" ht="29.25" customHeight="1" hidden="1">
      <c r="A1458" s="49"/>
      <c r="B1458" s="51" t="s">
        <v>224</v>
      </c>
      <c r="C1458" s="46"/>
      <c r="D1458" s="46"/>
      <c r="E1458" s="46"/>
      <c r="F1458" s="46"/>
      <c r="G1458" s="46"/>
      <c r="H1458" s="46"/>
      <c r="I1458" s="151"/>
      <c r="J1458" s="47"/>
      <c r="K1458" s="48"/>
      <c r="L1458" s="121"/>
    </row>
    <row r="1459" spans="1:12" s="122" customFormat="1" ht="15" customHeight="1" hidden="1">
      <c r="A1459" s="49"/>
      <c r="B1459" s="50" t="s">
        <v>528</v>
      </c>
      <c r="C1459" s="46"/>
      <c r="D1459" s="46"/>
      <c r="E1459" s="46"/>
      <c r="F1459" s="46"/>
      <c r="G1459" s="46"/>
      <c r="H1459" s="46"/>
      <c r="I1459" s="151"/>
      <c r="J1459" s="47"/>
      <c r="K1459" s="48"/>
      <c r="L1459" s="121"/>
    </row>
    <row r="1460" spans="1:12" s="122" customFormat="1" ht="15" customHeight="1" hidden="1">
      <c r="A1460" s="49"/>
      <c r="B1460" s="50" t="s">
        <v>493</v>
      </c>
      <c r="C1460" s="46" t="s">
        <v>496</v>
      </c>
      <c r="D1460" s="46"/>
      <c r="E1460" s="46"/>
      <c r="F1460" s="46">
        <v>2.88</v>
      </c>
      <c r="G1460" s="46">
        <v>0.87</v>
      </c>
      <c r="H1460" s="46"/>
      <c r="I1460" s="151"/>
      <c r="J1460" s="47"/>
      <c r="K1460" s="48"/>
      <c r="L1460" s="121"/>
    </row>
    <row r="1461" spans="1:12" s="122" customFormat="1" ht="15" customHeight="1" hidden="1">
      <c r="A1461" s="49"/>
      <c r="B1461" s="50" t="s">
        <v>529</v>
      </c>
      <c r="C1461" s="46" t="s">
        <v>972</v>
      </c>
      <c r="D1461" s="46"/>
      <c r="E1461" s="46"/>
      <c r="F1461" s="46"/>
      <c r="G1461" s="46">
        <v>4</v>
      </c>
      <c r="H1461" s="46"/>
      <c r="I1461" s="151"/>
      <c r="J1461" s="47"/>
      <c r="K1461" s="48"/>
      <c r="L1461" s="121"/>
    </row>
    <row r="1462" spans="1:12" s="122" customFormat="1" ht="15" customHeight="1" hidden="1">
      <c r="A1462" s="49"/>
      <c r="B1462" s="50" t="s">
        <v>106</v>
      </c>
      <c r="C1462" s="46" t="s">
        <v>144</v>
      </c>
      <c r="D1462" s="46"/>
      <c r="E1462" s="46"/>
      <c r="F1462" s="46">
        <f>(20/1000)*1500</f>
        <v>30</v>
      </c>
      <c r="G1462" s="46">
        <f>(6/1000)*1500</f>
        <v>9</v>
      </c>
      <c r="H1462" s="46"/>
      <c r="I1462" s="151"/>
      <c r="J1462" s="47"/>
      <c r="K1462" s="48"/>
      <c r="L1462" s="121"/>
    </row>
    <row r="1463" spans="1:12" s="122" customFormat="1" ht="15" customHeight="1" hidden="1">
      <c r="A1463" s="49"/>
      <c r="B1463" s="50" t="s">
        <v>107</v>
      </c>
      <c r="C1463" s="46" t="s">
        <v>145</v>
      </c>
      <c r="D1463" s="46"/>
      <c r="E1463" s="46"/>
      <c r="F1463" s="46">
        <f>(25/100)*26</f>
        <v>6.5</v>
      </c>
      <c r="G1463" s="46">
        <f>(8/100)*26</f>
        <v>2.08</v>
      </c>
      <c r="H1463" s="46"/>
      <c r="I1463" s="151"/>
      <c r="J1463" s="47"/>
      <c r="K1463" s="48"/>
      <c r="L1463" s="121"/>
    </row>
    <row r="1464" spans="1:12" s="122" customFormat="1" ht="15" customHeight="1" hidden="1">
      <c r="A1464" s="49"/>
      <c r="B1464" s="50" t="s">
        <v>186</v>
      </c>
      <c r="C1464" s="46" t="s">
        <v>972</v>
      </c>
      <c r="D1464" s="46"/>
      <c r="E1464" s="46"/>
      <c r="F1464" s="46"/>
      <c r="G1464" s="46">
        <f>5/10*1</f>
        <v>0.5</v>
      </c>
      <c r="H1464" s="46"/>
      <c r="I1464" s="151"/>
      <c r="J1464" s="47"/>
      <c r="K1464" s="48"/>
      <c r="L1464" s="121"/>
    </row>
    <row r="1465" spans="1:12" s="122" customFormat="1" ht="15" customHeight="1" hidden="1">
      <c r="A1465" s="49"/>
      <c r="B1465" s="50" t="s">
        <v>108</v>
      </c>
      <c r="C1465" s="46" t="s">
        <v>141</v>
      </c>
      <c r="D1465" s="46"/>
      <c r="E1465" s="46"/>
      <c r="F1465" s="46"/>
      <c r="G1465" s="46">
        <v>6.5</v>
      </c>
      <c r="H1465" s="46"/>
      <c r="I1465" s="151"/>
      <c r="J1465" s="47"/>
      <c r="K1465" s="48"/>
      <c r="L1465" s="121"/>
    </row>
    <row r="1466" spans="1:12" s="122" customFormat="1" ht="15" customHeight="1" hidden="1">
      <c r="A1466" s="49"/>
      <c r="B1466" s="50" t="s">
        <v>109</v>
      </c>
      <c r="C1466" s="46" t="s">
        <v>141</v>
      </c>
      <c r="D1466" s="46"/>
      <c r="E1466" s="46"/>
      <c r="F1466" s="46"/>
      <c r="G1466" s="46"/>
      <c r="H1466" s="46"/>
      <c r="I1466" s="151"/>
      <c r="J1466" s="47"/>
      <c r="K1466" s="48"/>
      <c r="L1466" s="121"/>
    </row>
    <row r="1467" spans="1:12" s="122" customFormat="1" ht="15" customHeight="1" hidden="1">
      <c r="A1467" s="49"/>
      <c r="B1467" s="50" t="s">
        <v>110</v>
      </c>
      <c r="C1467" s="46" t="s">
        <v>146</v>
      </c>
      <c r="D1467" s="46"/>
      <c r="E1467" s="46"/>
      <c r="F1467" s="46">
        <f>8/100*262</f>
        <v>20.96</v>
      </c>
      <c r="G1467" s="46"/>
      <c r="H1467" s="46"/>
      <c r="I1467" s="151"/>
      <c r="J1467" s="47"/>
      <c r="K1467" s="48"/>
      <c r="L1467" s="121"/>
    </row>
    <row r="1468" spans="1:12" s="122" customFormat="1" ht="15" customHeight="1" hidden="1">
      <c r="A1468" s="49">
        <v>10</v>
      </c>
      <c r="B1468" s="50" t="s">
        <v>174</v>
      </c>
      <c r="C1468" s="46" t="s">
        <v>210</v>
      </c>
      <c r="D1468" s="46"/>
      <c r="E1468" s="46"/>
      <c r="F1468" s="46">
        <f>SUM(F1469:F1477)</f>
        <v>21.619999999999997</v>
      </c>
      <c r="G1468" s="46">
        <f>SUM(G1469:G1477)</f>
        <v>11.54</v>
      </c>
      <c r="H1468" s="46"/>
      <c r="I1468" s="151" t="s">
        <v>551</v>
      </c>
      <c r="J1468" s="47">
        <v>2013</v>
      </c>
      <c r="K1468" s="48"/>
      <c r="L1468" s="121"/>
    </row>
    <row r="1469" spans="1:12" s="122" customFormat="1" ht="15" customHeight="1" hidden="1">
      <c r="A1469" s="49"/>
      <c r="B1469" s="50" t="s">
        <v>251</v>
      </c>
      <c r="C1469" s="46"/>
      <c r="D1469" s="46"/>
      <c r="E1469" s="46"/>
      <c r="F1469" s="46"/>
      <c r="G1469" s="46"/>
      <c r="H1469" s="46"/>
      <c r="I1469" s="151"/>
      <c r="J1469" s="47"/>
      <c r="K1469" s="48"/>
      <c r="L1469" s="121"/>
    </row>
    <row r="1470" spans="1:12" s="122" customFormat="1" ht="15" customHeight="1" hidden="1">
      <c r="A1470" s="49"/>
      <c r="B1470" s="50" t="s">
        <v>530</v>
      </c>
      <c r="C1470" s="46"/>
      <c r="D1470" s="46"/>
      <c r="E1470" s="46"/>
      <c r="F1470" s="46"/>
      <c r="G1470" s="46"/>
      <c r="H1470" s="46"/>
      <c r="I1470" s="151"/>
      <c r="J1470" s="47"/>
      <c r="K1470" s="48"/>
      <c r="L1470" s="121"/>
    </row>
    <row r="1471" spans="1:12" s="122" customFormat="1" ht="15" customHeight="1" hidden="1">
      <c r="A1471" s="49"/>
      <c r="B1471" s="50" t="s">
        <v>497</v>
      </c>
      <c r="C1471" s="46" t="s">
        <v>491</v>
      </c>
      <c r="D1471" s="46"/>
      <c r="E1471" s="46"/>
      <c r="F1471" s="46">
        <v>0.72</v>
      </c>
      <c r="G1471" s="46">
        <v>0.22</v>
      </c>
      <c r="H1471" s="46"/>
      <c r="I1471" s="151"/>
      <c r="J1471" s="47"/>
      <c r="K1471" s="48"/>
      <c r="L1471" s="121"/>
    </row>
    <row r="1472" spans="1:12" s="122" customFormat="1" ht="15" customHeight="1" hidden="1">
      <c r="A1472" s="49"/>
      <c r="B1472" s="50" t="s">
        <v>498</v>
      </c>
      <c r="C1472" s="46" t="s">
        <v>972</v>
      </c>
      <c r="D1472" s="46"/>
      <c r="E1472" s="46"/>
      <c r="F1472" s="46"/>
      <c r="G1472" s="46">
        <v>1</v>
      </c>
      <c r="H1472" s="46"/>
      <c r="I1472" s="151"/>
      <c r="J1472" s="47"/>
      <c r="K1472" s="48"/>
      <c r="L1472" s="121"/>
    </row>
    <row r="1473" spans="1:12" s="122" customFormat="1" ht="15" customHeight="1" hidden="1">
      <c r="A1473" s="49"/>
      <c r="B1473" s="50" t="s">
        <v>157</v>
      </c>
      <c r="C1473" s="46" t="s">
        <v>252</v>
      </c>
      <c r="D1473" s="46"/>
      <c r="E1473" s="46"/>
      <c r="F1473" s="46">
        <f>(20/1000)*200</f>
        <v>4</v>
      </c>
      <c r="G1473" s="46">
        <f>(6/1000)*200</f>
        <v>1.2</v>
      </c>
      <c r="H1473" s="46"/>
      <c r="I1473" s="151"/>
      <c r="J1473" s="47"/>
      <c r="K1473" s="48"/>
      <c r="L1473" s="124"/>
    </row>
    <row r="1474" spans="1:12" s="122" customFormat="1" ht="15" customHeight="1" hidden="1">
      <c r="A1474" s="49"/>
      <c r="B1474" s="50" t="s">
        <v>107</v>
      </c>
      <c r="C1474" s="46" t="s">
        <v>253</v>
      </c>
      <c r="D1474" s="46"/>
      <c r="E1474" s="46"/>
      <c r="F1474" s="46">
        <f>(25/100)*10</f>
        <v>2.5</v>
      </c>
      <c r="G1474" s="46">
        <f>(8/100)*10</f>
        <v>0.8</v>
      </c>
      <c r="H1474" s="46"/>
      <c r="I1474" s="151"/>
      <c r="J1474" s="47"/>
      <c r="K1474" s="48"/>
      <c r="L1474" s="124"/>
    </row>
    <row r="1475" spans="1:12" s="122" customFormat="1" ht="15" customHeight="1" hidden="1">
      <c r="A1475" s="49"/>
      <c r="B1475" s="50" t="s">
        <v>105</v>
      </c>
      <c r="C1475" s="46" t="s">
        <v>254</v>
      </c>
      <c r="D1475" s="46"/>
      <c r="E1475" s="46"/>
      <c r="F1475" s="46">
        <f>(60/1000)*4*60</f>
        <v>14.399999999999999</v>
      </c>
      <c r="G1475" s="46">
        <f>(18/1000)*4*60</f>
        <v>4.319999999999999</v>
      </c>
      <c r="H1475" s="46"/>
      <c r="I1475" s="151"/>
      <c r="J1475" s="47"/>
      <c r="K1475" s="48"/>
      <c r="L1475" s="124"/>
    </row>
    <row r="1476" spans="1:12" s="122" customFormat="1" ht="15" customHeight="1" hidden="1">
      <c r="A1476" s="49"/>
      <c r="B1476" s="50" t="s">
        <v>108</v>
      </c>
      <c r="C1476" s="46" t="s">
        <v>210</v>
      </c>
      <c r="D1476" s="46"/>
      <c r="E1476" s="46"/>
      <c r="F1476" s="46"/>
      <c r="G1476" s="46">
        <v>4</v>
      </c>
      <c r="H1476" s="46"/>
      <c r="I1476" s="151"/>
      <c r="J1476" s="47"/>
      <c r="K1476" s="48"/>
      <c r="L1476" s="124"/>
    </row>
    <row r="1477" spans="1:12" s="122" customFormat="1" ht="15" customHeight="1" hidden="1">
      <c r="A1477" s="49"/>
      <c r="B1477" s="50" t="s">
        <v>109</v>
      </c>
      <c r="C1477" s="46" t="s">
        <v>210</v>
      </c>
      <c r="D1477" s="46"/>
      <c r="E1477" s="46"/>
      <c r="F1477" s="46"/>
      <c r="G1477" s="46"/>
      <c r="H1477" s="46"/>
      <c r="I1477" s="151"/>
      <c r="J1477" s="47"/>
      <c r="K1477" s="48"/>
      <c r="L1477" s="124"/>
    </row>
    <row r="1478" spans="1:12" s="122" customFormat="1" ht="15" customHeight="1" hidden="1">
      <c r="A1478" s="49">
        <v>11</v>
      </c>
      <c r="B1478" s="50" t="s">
        <v>175</v>
      </c>
      <c r="C1478" s="46" t="s">
        <v>181</v>
      </c>
      <c r="D1478" s="46"/>
      <c r="E1478" s="46"/>
      <c r="F1478" s="46">
        <f>SUM(F1479:F1485)</f>
        <v>60.48</v>
      </c>
      <c r="G1478" s="46">
        <f>SUM(G1479:G1485)</f>
        <v>22.15</v>
      </c>
      <c r="H1478" s="46"/>
      <c r="I1478" s="151" t="s">
        <v>551</v>
      </c>
      <c r="J1478" s="47">
        <v>2009</v>
      </c>
      <c r="K1478" s="48"/>
      <c r="L1478" s="121"/>
    </row>
    <row r="1479" spans="1:12" s="122" customFormat="1" ht="15" customHeight="1" hidden="1">
      <c r="A1479" s="49"/>
      <c r="B1479" s="50" t="s">
        <v>226</v>
      </c>
      <c r="C1479" s="46"/>
      <c r="D1479" s="46"/>
      <c r="E1479" s="46"/>
      <c r="F1479" s="46"/>
      <c r="G1479" s="46"/>
      <c r="H1479" s="46"/>
      <c r="I1479" s="151"/>
      <c r="J1479" s="47"/>
      <c r="K1479" s="48"/>
      <c r="L1479" s="121"/>
    </row>
    <row r="1480" spans="1:12" s="122" customFormat="1" ht="15" customHeight="1" hidden="1">
      <c r="A1480" s="49"/>
      <c r="B1480" s="50" t="s">
        <v>492</v>
      </c>
      <c r="C1480" s="46"/>
      <c r="D1480" s="46"/>
      <c r="E1480" s="46"/>
      <c r="F1480" s="46"/>
      <c r="G1480" s="46"/>
      <c r="H1480" s="46"/>
      <c r="I1480" s="151"/>
      <c r="J1480" s="47"/>
      <c r="K1480" s="48"/>
      <c r="L1480" s="121"/>
    </row>
    <row r="1481" spans="1:12" s="122" customFormat="1" ht="15" customHeight="1" hidden="1">
      <c r="A1481" s="49"/>
      <c r="B1481" s="50" t="s">
        <v>499</v>
      </c>
      <c r="C1481" s="46" t="s">
        <v>496</v>
      </c>
      <c r="D1481" s="46"/>
      <c r="E1481" s="46"/>
      <c r="F1481" s="46">
        <v>2.88</v>
      </c>
      <c r="G1481" s="46">
        <v>0.87</v>
      </c>
      <c r="H1481" s="46"/>
      <c r="I1481" s="151"/>
      <c r="J1481" s="47"/>
      <c r="K1481" s="48"/>
      <c r="L1481" s="121"/>
    </row>
    <row r="1482" spans="1:12" s="122" customFormat="1" ht="15" customHeight="1" hidden="1">
      <c r="A1482" s="49"/>
      <c r="B1482" s="50" t="s">
        <v>500</v>
      </c>
      <c r="C1482" s="46" t="s">
        <v>972</v>
      </c>
      <c r="D1482" s="46"/>
      <c r="E1482" s="46"/>
      <c r="F1482" s="46"/>
      <c r="G1482" s="46">
        <v>1</v>
      </c>
      <c r="H1482" s="46"/>
      <c r="I1482" s="151"/>
      <c r="J1482" s="47"/>
      <c r="K1482" s="48"/>
      <c r="L1482" s="121"/>
    </row>
    <row r="1483" spans="1:12" s="122" customFormat="1" ht="15" customHeight="1" hidden="1">
      <c r="A1483" s="49"/>
      <c r="B1483" s="50" t="s">
        <v>105</v>
      </c>
      <c r="C1483" s="46" t="s">
        <v>255</v>
      </c>
      <c r="D1483" s="46"/>
      <c r="E1483" s="46"/>
      <c r="F1483" s="46">
        <f>(60/1000)*4*240</f>
        <v>57.599999999999994</v>
      </c>
      <c r="G1483" s="46">
        <f>(18/1000)*4*240</f>
        <v>17.279999999999998</v>
      </c>
      <c r="H1483" s="46"/>
      <c r="I1483" s="151"/>
      <c r="J1483" s="47"/>
      <c r="K1483" s="48"/>
      <c r="L1483" s="124"/>
    </row>
    <row r="1484" spans="1:12" s="122" customFormat="1" ht="15" customHeight="1" hidden="1">
      <c r="A1484" s="49"/>
      <c r="B1484" s="50" t="s">
        <v>150</v>
      </c>
      <c r="C1484" s="46" t="s">
        <v>181</v>
      </c>
      <c r="D1484" s="46"/>
      <c r="E1484" s="46"/>
      <c r="F1484" s="46"/>
      <c r="G1484" s="46">
        <v>3</v>
      </c>
      <c r="H1484" s="46"/>
      <c r="I1484" s="151"/>
      <c r="J1484" s="47"/>
      <c r="K1484" s="48"/>
      <c r="L1484" s="124"/>
    </row>
    <row r="1485" spans="1:12" s="122" customFormat="1" ht="15" customHeight="1" hidden="1">
      <c r="A1485" s="49"/>
      <c r="B1485" s="50" t="s">
        <v>151</v>
      </c>
      <c r="C1485" s="46" t="s">
        <v>181</v>
      </c>
      <c r="D1485" s="46"/>
      <c r="E1485" s="46"/>
      <c r="F1485" s="46"/>
      <c r="G1485" s="46"/>
      <c r="H1485" s="46"/>
      <c r="I1485" s="151"/>
      <c r="J1485" s="47"/>
      <c r="K1485" s="48"/>
      <c r="L1485" s="124"/>
    </row>
    <row r="1486" spans="1:12" s="122" customFormat="1" ht="15" customHeight="1">
      <c r="A1486" s="49">
        <v>12</v>
      </c>
      <c r="B1486" s="50" t="s">
        <v>176</v>
      </c>
      <c r="C1486" s="46" t="s">
        <v>168</v>
      </c>
      <c r="D1486" s="46"/>
      <c r="E1486" s="46"/>
      <c r="F1486" s="46">
        <f>SUM(F1487:F1494)</f>
        <v>40.2</v>
      </c>
      <c r="G1486" s="46">
        <f>SUM(G1487:G1494)</f>
        <v>18.68</v>
      </c>
      <c r="H1486" s="46"/>
      <c r="I1486" s="151" t="s">
        <v>551</v>
      </c>
      <c r="J1486" s="47">
        <v>2008</v>
      </c>
      <c r="K1486" s="48" t="s">
        <v>619</v>
      </c>
      <c r="L1486" s="124"/>
    </row>
    <row r="1487" spans="1:12" s="122" customFormat="1" ht="30.75" customHeight="1">
      <c r="A1487" s="49"/>
      <c r="B1487" s="51" t="s">
        <v>256</v>
      </c>
      <c r="C1487" s="46"/>
      <c r="D1487" s="46"/>
      <c r="E1487" s="46"/>
      <c r="F1487" s="46"/>
      <c r="G1487" s="46"/>
      <c r="H1487" s="46"/>
      <c r="I1487" s="151"/>
      <c r="J1487" s="47"/>
      <c r="K1487" s="48"/>
      <c r="L1487" s="121"/>
    </row>
    <row r="1488" spans="1:12" s="122" customFormat="1" ht="15" customHeight="1">
      <c r="A1488" s="49"/>
      <c r="B1488" s="50" t="s">
        <v>501</v>
      </c>
      <c r="C1488" s="46"/>
      <c r="D1488" s="46"/>
      <c r="E1488" s="46"/>
      <c r="F1488" s="46"/>
      <c r="G1488" s="46">
        <v>1</v>
      </c>
      <c r="H1488" s="46"/>
      <c r="I1488" s="151"/>
      <c r="J1488" s="47"/>
      <c r="K1488" s="48"/>
      <c r="L1488" s="121"/>
    </row>
    <row r="1489" spans="1:12" s="122" customFormat="1" ht="15" customHeight="1">
      <c r="A1489" s="49"/>
      <c r="B1489" s="50" t="s">
        <v>502</v>
      </c>
      <c r="C1489" s="46" t="s">
        <v>503</v>
      </c>
      <c r="D1489" s="46"/>
      <c r="E1489" s="46"/>
      <c r="F1489" s="46">
        <v>0.6</v>
      </c>
      <c r="G1489" s="46">
        <v>0.18</v>
      </c>
      <c r="H1489" s="46"/>
      <c r="I1489" s="151"/>
      <c r="J1489" s="47"/>
      <c r="K1489" s="48"/>
      <c r="L1489" s="121"/>
    </row>
    <row r="1490" spans="1:12" s="122" customFormat="1" ht="15" customHeight="1">
      <c r="A1490" s="49"/>
      <c r="B1490" s="50" t="s">
        <v>486</v>
      </c>
      <c r="C1490" s="46" t="s">
        <v>972</v>
      </c>
      <c r="D1490" s="46"/>
      <c r="E1490" s="46"/>
      <c r="F1490" s="46"/>
      <c r="G1490" s="46">
        <v>1</v>
      </c>
      <c r="H1490" s="46"/>
      <c r="I1490" s="151"/>
      <c r="J1490" s="47"/>
      <c r="K1490" s="48"/>
      <c r="L1490" s="121"/>
    </row>
    <row r="1491" spans="1:12" s="122" customFormat="1" ht="15" customHeight="1">
      <c r="A1491" s="49"/>
      <c r="B1491" s="50" t="s">
        <v>106</v>
      </c>
      <c r="C1491" s="46" t="s">
        <v>257</v>
      </c>
      <c r="D1491" s="46"/>
      <c r="E1491" s="46"/>
      <c r="F1491" s="46">
        <f>(20/1000)*1600</f>
        <v>32</v>
      </c>
      <c r="G1491" s="46">
        <f>(6/1000)*1600</f>
        <v>9.6</v>
      </c>
      <c r="H1491" s="46"/>
      <c r="I1491" s="151"/>
      <c r="J1491" s="47"/>
      <c r="K1491" s="48"/>
      <c r="L1491" s="121"/>
    </row>
    <row r="1492" spans="1:12" s="122" customFormat="1" ht="15" customHeight="1">
      <c r="A1492" s="49"/>
      <c r="B1492" s="50" t="s">
        <v>112</v>
      </c>
      <c r="C1492" s="46" t="s">
        <v>84</v>
      </c>
      <c r="D1492" s="46"/>
      <c r="E1492" s="46"/>
      <c r="F1492" s="46">
        <f>(95/1000)*4*20</f>
        <v>7.6</v>
      </c>
      <c r="G1492" s="46">
        <f>(30/1000)*4*20</f>
        <v>2.4</v>
      </c>
      <c r="H1492" s="46"/>
      <c r="I1492" s="151"/>
      <c r="J1492" s="47"/>
      <c r="K1492" s="48"/>
      <c r="L1492" s="121"/>
    </row>
    <row r="1493" spans="1:12" s="122" customFormat="1" ht="15" customHeight="1">
      <c r="A1493" s="49"/>
      <c r="B1493" s="50" t="s">
        <v>150</v>
      </c>
      <c r="C1493" s="46" t="s">
        <v>168</v>
      </c>
      <c r="D1493" s="46"/>
      <c r="E1493" s="46"/>
      <c r="F1493" s="46"/>
      <c r="G1493" s="46">
        <v>4.5</v>
      </c>
      <c r="H1493" s="46"/>
      <c r="I1493" s="151"/>
      <c r="J1493" s="47"/>
      <c r="K1493" s="48"/>
      <c r="L1493" s="121"/>
    </row>
    <row r="1494" spans="1:12" s="122" customFormat="1" ht="15" customHeight="1">
      <c r="A1494" s="49"/>
      <c r="B1494" s="50" t="s">
        <v>151</v>
      </c>
      <c r="C1494" s="46" t="s">
        <v>168</v>
      </c>
      <c r="D1494" s="46"/>
      <c r="E1494" s="46"/>
      <c r="F1494" s="46"/>
      <c r="G1494" s="46"/>
      <c r="H1494" s="46"/>
      <c r="I1494" s="151"/>
      <c r="J1494" s="47"/>
      <c r="K1494" s="48"/>
      <c r="L1494" s="121"/>
    </row>
    <row r="1495" spans="1:12" s="122" customFormat="1" ht="15" customHeight="1" hidden="1">
      <c r="A1495" s="49">
        <v>13</v>
      </c>
      <c r="B1495" s="50" t="s">
        <v>178</v>
      </c>
      <c r="C1495" s="46" t="s">
        <v>261</v>
      </c>
      <c r="D1495" s="46">
        <v>31143</v>
      </c>
      <c r="E1495" s="46"/>
      <c r="F1495" s="46">
        <f>SUM(F1496:F1506)</f>
        <v>193.88000000000002</v>
      </c>
      <c r="G1495" s="46">
        <f>SUM(G1496:G1506)</f>
        <v>60</v>
      </c>
      <c r="H1495" s="46">
        <v>2000</v>
      </c>
      <c r="I1495" s="151" t="s">
        <v>551</v>
      </c>
      <c r="J1495" s="47">
        <v>2015</v>
      </c>
      <c r="K1495" s="48"/>
      <c r="L1495" s="121"/>
    </row>
    <row r="1496" spans="1:12" s="122" customFormat="1" ht="26.25" customHeight="1" hidden="1">
      <c r="A1496" s="49"/>
      <c r="B1496" s="51" t="s">
        <v>258</v>
      </c>
      <c r="C1496" s="46"/>
      <c r="D1496" s="46"/>
      <c r="E1496" s="46"/>
      <c r="F1496" s="46"/>
      <c r="G1496" s="46"/>
      <c r="H1496" s="46"/>
      <c r="I1496" s="151"/>
      <c r="J1496" s="47"/>
      <c r="K1496" s="48"/>
      <c r="L1496" s="121"/>
    </row>
    <row r="1497" spans="1:12" s="122" customFormat="1" ht="15" customHeight="1" hidden="1">
      <c r="A1497" s="49"/>
      <c r="B1497" s="50" t="s">
        <v>504</v>
      </c>
      <c r="C1497" s="46"/>
      <c r="D1497" s="46"/>
      <c r="E1497" s="46"/>
      <c r="F1497" s="46"/>
      <c r="G1497" s="46"/>
      <c r="H1497" s="46"/>
      <c r="I1497" s="151"/>
      <c r="J1497" s="47"/>
      <c r="K1497" s="48"/>
      <c r="L1497" s="121"/>
    </row>
    <row r="1498" spans="1:12" s="122" customFormat="1" ht="15" customHeight="1" hidden="1">
      <c r="A1498" s="49"/>
      <c r="B1498" s="50" t="s">
        <v>495</v>
      </c>
      <c r="C1498" s="46" t="s">
        <v>972</v>
      </c>
      <c r="D1498" s="46"/>
      <c r="E1498" s="46"/>
      <c r="F1498" s="46"/>
      <c r="G1498" s="46"/>
      <c r="H1498" s="46"/>
      <c r="I1498" s="151"/>
      <c r="J1498" s="47"/>
      <c r="K1498" s="48"/>
      <c r="L1498" s="121"/>
    </row>
    <row r="1499" spans="1:12" s="122" customFormat="1" ht="15" customHeight="1" hidden="1">
      <c r="A1499" s="49"/>
      <c r="B1499" s="50" t="s">
        <v>112</v>
      </c>
      <c r="C1499" s="46" t="s">
        <v>253</v>
      </c>
      <c r="D1499" s="46"/>
      <c r="E1499" s="46"/>
      <c r="F1499" s="46">
        <v>3.8</v>
      </c>
      <c r="G1499" s="46">
        <v>1.2</v>
      </c>
      <c r="H1499" s="46"/>
      <c r="I1499" s="151"/>
      <c r="J1499" s="47"/>
      <c r="K1499" s="48"/>
      <c r="L1499" s="121"/>
    </row>
    <row r="1500" spans="1:12" s="122" customFormat="1" ht="15" customHeight="1" hidden="1">
      <c r="A1500" s="49"/>
      <c r="B1500" s="50" t="s">
        <v>525</v>
      </c>
      <c r="C1500" s="46"/>
      <c r="D1500" s="46"/>
      <c r="E1500" s="46"/>
      <c r="F1500" s="46"/>
      <c r="G1500" s="46"/>
      <c r="H1500" s="46"/>
      <c r="I1500" s="151"/>
      <c r="J1500" s="47"/>
      <c r="K1500" s="48"/>
      <c r="L1500" s="121"/>
    </row>
    <row r="1501" spans="1:12" s="122" customFormat="1" ht="15" customHeight="1" hidden="1">
      <c r="A1501" s="49"/>
      <c r="B1501" s="50" t="s">
        <v>505</v>
      </c>
      <c r="C1501" s="46" t="s">
        <v>972</v>
      </c>
      <c r="D1501" s="46"/>
      <c r="E1501" s="46"/>
      <c r="F1501" s="46"/>
      <c r="G1501" s="46">
        <v>4</v>
      </c>
      <c r="H1501" s="46"/>
      <c r="I1501" s="151"/>
      <c r="J1501" s="47"/>
      <c r="K1501" s="48"/>
      <c r="L1501" s="121"/>
    </row>
    <row r="1502" spans="1:12" s="122" customFormat="1" ht="15" customHeight="1" hidden="1">
      <c r="A1502" s="49"/>
      <c r="B1502" s="50" t="s">
        <v>106</v>
      </c>
      <c r="C1502" s="46" t="s">
        <v>259</v>
      </c>
      <c r="D1502" s="46"/>
      <c r="E1502" s="46"/>
      <c r="F1502" s="46">
        <f>(20/1000)*800</f>
        <v>16</v>
      </c>
      <c r="G1502" s="46">
        <f>(6/1000)*800</f>
        <v>4.8</v>
      </c>
      <c r="H1502" s="46"/>
      <c r="I1502" s="151"/>
      <c r="J1502" s="47"/>
      <c r="K1502" s="48"/>
      <c r="L1502" s="121"/>
    </row>
    <row r="1503" spans="1:12" s="122" customFormat="1" ht="15" customHeight="1" hidden="1">
      <c r="A1503" s="49"/>
      <c r="B1503" s="50" t="s">
        <v>112</v>
      </c>
      <c r="C1503" s="46" t="s">
        <v>260</v>
      </c>
      <c r="D1503" s="46"/>
      <c r="E1503" s="46"/>
      <c r="F1503" s="46">
        <f>(95/1000)*4*400</f>
        <v>152</v>
      </c>
      <c r="G1503" s="46">
        <f>(30/1000)*4*400</f>
        <v>48</v>
      </c>
      <c r="H1503" s="46"/>
      <c r="I1503" s="151"/>
      <c r="J1503" s="47"/>
      <c r="K1503" s="48"/>
      <c r="L1503" s="121"/>
    </row>
    <row r="1504" spans="1:12" s="122" customFormat="1" ht="15" customHeight="1" hidden="1">
      <c r="A1504" s="49"/>
      <c r="B1504" s="50" t="s">
        <v>150</v>
      </c>
      <c r="C1504" s="46" t="s">
        <v>204</v>
      </c>
      <c r="D1504" s="46"/>
      <c r="E1504" s="46"/>
      <c r="F1504" s="46"/>
      <c r="G1504" s="46">
        <v>2</v>
      </c>
      <c r="H1504" s="46"/>
      <c r="I1504" s="151"/>
      <c r="J1504" s="47"/>
      <c r="K1504" s="48"/>
      <c r="L1504" s="121"/>
    </row>
    <row r="1505" spans="1:12" s="122" customFormat="1" ht="15" customHeight="1" hidden="1">
      <c r="A1505" s="49"/>
      <c r="B1505" s="50" t="s">
        <v>151</v>
      </c>
      <c r="C1505" s="46" t="s">
        <v>204</v>
      </c>
      <c r="D1505" s="46"/>
      <c r="E1505" s="46"/>
      <c r="F1505" s="46"/>
      <c r="G1505" s="46"/>
      <c r="H1505" s="46"/>
      <c r="I1505" s="151"/>
      <c r="J1505" s="47"/>
      <c r="K1505" s="48"/>
      <c r="L1505" s="121"/>
    </row>
    <row r="1506" spans="1:12" s="122" customFormat="1" ht="15" customHeight="1" hidden="1">
      <c r="A1506" s="49"/>
      <c r="B1506" s="50" t="s">
        <v>110</v>
      </c>
      <c r="C1506" s="46" t="s">
        <v>262</v>
      </c>
      <c r="D1506" s="46"/>
      <c r="E1506" s="46"/>
      <c r="F1506" s="46">
        <f>8/100*276</f>
        <v>22.080000000000002</v>
      </c>
      <c r="G1506" s="46"/>
      <c r="H1506" s="46"/>
      <c r="I1506" s="151"/>
      <c r="J1506" s="47"/>
      <c r="K1506" s="48"/>
      <c r="L1506" s="121"/>
    </row>
    <row r="1507" spans="1:12" s="122" customFormat="1" ht="15" customHeight="1" hidden="1">
      <c r="A1507" s="49">
        <v>14</v>
      </c>
      <c r="B1507" s="50" t="s">
        <v>228</v>
      </c>
      <c r="C1507" s="46" t="s">
        <v>158</v>
      </c>
      <c r="D1507" s="46">
        <v>31143</v>
      </c>
      <c r="E1507" s="46"/>
      <c r="F1507" s="46">
        <f>SUM(F1508:F1519)</f>
        <v>116.86000000000001</v>
      </c>
      <c r="G1507" s="46">
        <f>SUM(G1508:G1519)</f>
        <v>36.379999999999995</v>
      </c>
      <c r="H1507" s="46">
        <v>2000</v>
      </c>
      <c r="I1507" s="151" t="s">
        <v>551</v>
      </c>
      <c r="J1507" s="47">
        <v>2015</v>
      </c>
      <c r="K1507" s="48"/>
      <c r="L1507" s="121"/>
    </row>
    <row r="1508" spans="1:12" s="122" customFormat="1" ht="15" customHeight="1" hidden="1">
      <c r="A1508" s="49"/>
      <c r="B1508" s="50" t="s">
        <v>227</v>
      </c>
      <c r="C1508" s="46"/>
      <c r="D1508" s="46"/>
      <c r="E1508" s="46"/>
      <c r="F1508" s="46"/>
      <c r="G1508" s="46"/>
      <c r="H1508" s="46"/>
      <c r="I1508" s="151"/>
      <c r="J1508" s="47"/>
      <c r="K1508" s="48"/>
      <c r="L1508" s="121"/>
    </row>
    <row r="1509" spans="1:12" s="122" customFormat="1" ht="15" customHeight="1" hidden="1">
      <c r="A1509" s="49"/>
      <c r="B1509" s="50" t="s">
        <v>504</v>
      </c>
      <c r="C1509" s="46"/>
      <c r="D1509" s="46"/>
      <c r="E1509" s="46"/>
      <c r="F1509" s="46"/>
      <c r="G1509" s="46"/>
      <c r="H1509" s="46"/>
      <c r="I1509" s="151"/>
      <c r="J1509" s="47"/>
      <c r="K1509" s="48"/>
      <c r="L1509" s="121"/>
    </row>
    <row r="1510" spans="1:12" s="122" customFormat="1" ht="15" customHeight="1" hidden="1">
      <c r="A1510" s="49"/>
      <c r="B1510" s="50" t="s">
        <v>495</v>
      </c>
      <c r="C1510" s="46" t="s">
        <v>972</v>
      </c>
      <c r="D1510" s="46"/>
      <c r="E1510" s="46"/>
      <c r="F1510" s="46"/>
      <c r="G1510" s="46"/>
      <c r="H1510" s="46"/>
      <c r="I1510" s="151"/>
      <c r="J1510" s="47"/>
      <c r="K1510" s="48"/>
      <c r="L1510" s="121"/>
    </row>
    <row r="1511" spans="1:12" s="122" customFormat="1" ht="15" customHeight="1" hidden="1">
      <c r="A1511" s="49"/>
      <c r="B1511" s="50" t="s">
        <v>112</v>
      </c>
      <c r="C1511" s="46" t="s">
        <v>114</v>
      </c>
      <c r="D1511" s="46"/>
      <c r="E1511" s="46"/>
      <c r="F1511" s="46">
        <v>30.4</v>
      </c>
      <c r="G1511" s="46">
        <v>9.6</v>
      </c>
      <c r="H1511" s="46"/>
      <c r="I1511" s="151"/>
      <c r="J1511" s="47"/>
      <c r="K1511" s="48"/>
      <c r="L1511" s="121"/>
    </row>
    <row r="1512" spans="1:12" s="122" customFormat="1" ht="15" customHeight="1" hidden="1">
      <c r="A1512" s="49"/>
      <c r="B1512" s="50" t="s">
        <v>531</v>
      </c>
      <c r="C1512" s="46"/>
      <c r="D1512" s="46"/>
      <c r="E1512" s="46"/>
      <c r="F1512" s="46"/>
      <c r="G1512" s="46"/>
      <c r="H1512" s="46"/>
      <c r="I1512" s="151"/>
      <c r="J1512" s="47"/>
      <c r="K1512" s="48"/>
      <c r="L1512" s="121"/>
    </row>
    <row r="1513" spans="1:12" s="122" customFormat="1" ht="15" customHeight="1" hidden="1">
      <c r="A1513" s="49"/>
      <c r="B1513" s="50" t="s">
        <v>506</v>
      </c>
      <c r="C1513" s="46" t="s">
        <v>972</v>
      </c>
      <c r="D1513" s="46"/>
      <c r="E1513" s="46"/>
      <c r="F1513" s="46"/>
      <c r="G1513" s="46">
        <v>1</v>
      </c>
      <c r="H1513" s="46"/>
      <c r="I1513" s="151"/>
      <c r="J1513" s="47"/>
      <c r="K1513" s="48"/>
      <c r="L1513" s="121"/>
    </row>
    <row r="1514" spans="1:12" s="122" customFormat="1" ht="15" customHeight="1" hidden="1">
      <c r="A1514" s="49"/>
      <c r="B1514" s="50" t="s">
        <v>105</v>
      </c>
      <c r="C1514" s="46" t="s">
        <v>171</v>
      </c>
      <c r="D1514" s="46"/>
      <c r="E1514" s="46"/>
      <c r="F1514" s="46">
        <f>(60/1000)*4*150</f>
        <v>36</v>
      </c>
      <c r="G1514" s="46">
        <f>(18/1000)*4*150</f>
        <v>10.799999999999999</v>
      </c>
      <c r="H1514" s="46"/>
      <c r="I1514" s="151"/>
      <c r="J1514" s="47"/>
      <c r="K1514" s="48"/>
      <c r="L1514" s="121"/>
    </row>
    <row r="1515" spans="1:12" s="122" customFormat="1" ht="15" customHeight="1" hidden="1">
      <c r="A1515" s="49"/>
      <c r="B1515" s="50" t="s">
        <v>106</v>
      </c>
      <c r="C1515" s="46" t="s">
        <v>172</v>
      </c>
      <c r="D1515" s="46"/>
      <c r="E1515" s="46"/>
      <c r="F1515" s="46">
        <f>(20/1000)*1150</f>
        <v>23</v>
      </c>
      <c r="G1515" s="46">
        <f>(6/1000)*1150</f>
        <v>6.9</v>
      </c>
      <c r="H1515" s="46"/>
      <c r="I1515" s="151"/>
      <c r="J1515" s="47"/>
      <c r="K1515" s="48"/>
      <c r="L1515" s="121"/>
    </row>
    <row r="1516" spans="1:12" s="122" customFormat="1" ht="15" customHeight="1" hidden="1">
      <c r="A1516" s="49"/>
      <c r="B1516" s="50" t="s">
        <v>107</v>
      </c>
      <c r="C1516" s="46" t="s">
        <v>145</v>
      </c>
      <c r="D1516" s="46"/>
      <c r="E1516" s="46"/>
      <c r="F1516" s="46">
        <f>(25/100)*26</f>
        <v>6.5</v>
      </c>
      <c r="G1516" s="46">
        <f>(8/100)*26</f>
        <v>2.08</v>
      </c>
      <c r="H1516" s="46"/>
      <c r="I1516" s="151"/>
      <c r="J1516" s="47"/>
      <c r="K1516" s="48"/>
      <c r="L1516" s="121"/>
    </row>
    <row r="1517" spans="1:12" s="122" customFormat="1" ht="15" customHeight="1" hidden="1">
      <c r="A1517" s="49"/>
      <c r="B1517" s="50" t="s">
        <v>150</v>
      </c>
      <c r="C1517" s="46" t="s">
        <v>158</v>
      </c>
      <c r="D1517" s="46"/>
      <c r="E1517" s="46"/>
      <c r="F1517" s="46"/>
      <c r="G1517" s="46">
        <v>6</v>
      </c>
      <c r="H1517" s="46"/>
      <c r="I1517" s="151"/>
      <c r="J1517" s="47"/>
      <c r="K1517" s="48"/>
      <c r="L1517" s="121"/>
    </row>
    <row r="1518" spans="1:12" s="122" customFormat="1" ht="15" customHeight="1" hidden="1">
      <c r="A1518" s="49"/>
      <c r="B1518" s="50" t="s">
        <v>151</v>
      </c>
      <c r="C1518" s="46" t="s">
        <v>158</v>
      </c>
      <c r="D1518" s="46"/>
      <c r="E1518" s="46"/>
      <c r="F1518" s="46"/>
      <c r="G1518" s="46"/>
      <c r="H1518" s="46"/>
      <c r="I1518" s="151"/>
      <c r="J1518" s="47"/>
      <c r="K1518" s="48"/>
      <c r="L1518" s="121"/>
    </row>
    <row r="1519" spans="1:12" s="122" customFormat="1" ht="15" customHeight="1" hidden="1">
      <c r="A1519" s="49"/>
      <c r="B1519" s="50" t="s">
        <v>110</v>
      </c>
      <c r="C1519" s="46" t="s">
        <v>146</v>
      </c>
      <c r="D1519" s="46"/>
      <c r="E1519" s="46"/>
      <c r="F1519" s="46">
        <f>8/100*262</f>
        <v>20.96</v>
      </c>
      <c r="G1519" s="46"/>
      <c r="H1519" s="46"/>
      <c r="I1519" s="151"/>
      <c r="J1519" s="47"/>
      <c r="K1519" s="48"/>
      <c r="L1519" s="121"/>
    </row>
    <row r="1520" spans="1:12" s="122" customFormat="1" ht="15" customHeight="1" hidden="1">
      <c r="A1520" s="49">
        <v>15</v>
      </c>
      <c r="B1520" s="50" t="s">
        <v>179</v>
      </c>
      <c r="C1520" s="46" t="s">
        <v>188</v>
      </c>
      <c r="D1520" s="46">
        <v>27657</v>
      </c>
      <c r="E1520" s="46"/>
      <c r="F1520" s="46">
        <f>SUM(F1521:F1527)</f>
        <v>9.919999999999998</v>
      </c>
      <c r="G1520" s="46">
        <f>SUM(G1521:G1527)</f>
        <v>5.48</v>
      </c>
      <c r="H1520" s="46">
        <v>1968</v>
      </c>
      <c r="I1520" s="151" t="s">
        <v>551</v>
      </c>
      <c r="J1520" s="47">
        <v>2013</v>
      </c>
      <c r="K1520" s="48"/>
      <c r="L1520" s="121"/>
    </row>
    <row r="1521" spans="1:12" s="122" customFormat="1" ht="15" customHeight="1" hidden="1">
      <c r="A1521" s="49"/>
      <c r="B1521" s="51" t="s">
        <v>1399</v>
      </c>
      <c r="C1521" s="46"/>
      <c r="D1521" s="46"/>
      <c r="E1521" s="46"/>
      <c r="F1521" s="46"/>
      <c r="G1521" s="46"/>
      <c r="H1521" s="46"/>
      <c r="I1521" s="151"/>
      <c r="J1521" s="47"/>
      <c r="K1521" s="48"/>
      <c r="L1521" s="121"/>
    </row>
    <row r="1522" spans="1:12" s="122" customFormat="1" ht="15" customHeight="1" hidden="1">
      <c r="A1522" s="49"/>
      <c r="B1522" s="51" t="s">
        <v>507</v>
      </c>
      <c r="C1522" s="46" t="s">
        <v>491</v>
      </c>
      <c r="D1522" s="46"/>
      <c r="E1522" s="46"/>
      <c r="F1522" s="46">
        <v>0.72</v>
      </c>
      <c r="G1522" s="46">
        <v>0.22</v>
      </c>
      <c r="H1522" s="46"/>
      <c r="I1522" s="151"/>
      <c r="J1522" s="47"/>
      <c r="K1522" s="48"/>
      <c r="L1522" s="121"/>
    </row>
    <row r="1523" spans="1:12" s="122" customFormat="1" ht="15" customHeight="1" hidden="1">
      <c r="A1523" s="49"/>
      <c r="B1523" s="51" t="s">
        <v>508</v>
      </c>
      <c r="C1523" s="46" t="s">
        <v>972</v>
      </c>
      <c r="D1523" s="46"/>
      <c r="E1523" s="46"/>
      <c r="F1523" s="46"/>
      <c r="G1523" s="46">
        <v>1</v>
      </c>
      <c r="H1523" s="46"/>
      <c r="I1523" s="151"/>
      <c r="J1523" s="47"/>
      <c r="K1523" s="48"/>
      <c r="L1523" s="121"/>
    </row>
    <row r="1524" spans="1:12" s="122" customFormat="1" ht="15" customHeight="1" hidden="1">
      <c r="A1524" s="49"/>
      <c r="B1524" s="50" t="s">
        <v>170</v>
      </c>
      <c r="C1524" s="46" t="s">
        <v>263</v>
      </c>
      <c r="D1524" s="46"/>
      <c r="E1524" s="46"/>
      <c r="F1524" s="46">
        <f>(60/1000)*4*30</f>
        <v>7.199999999999999</v>
      </c>
      <c r="G1524" s="46">
        <f>(18/1000)*4*30</f>
        <v>2.1599999999999997</v>
      </c>
      <c r="H1524" s="46"/>
      <c r="I1524" s="151"/>
      <c r="J1524" s="47"/>
      <c r="K1524" s="48"/>
      <c r="L1524" s="121"/>
    </row>
    <row r="1525" spans="1:12" s="122" customFormat="1" ht="15" customHeight="1" hidden="1">
      <c r="A1525" s="49"/>
      <c r="B1525" s="50" t="s">
        <v>157</v>
      </c>
      <c r="C1525" s="46" t="s">
        <v>264</v>
      </c>
      <c r="D1525" s="46"/>
      <c r="E1525" s="46"/>
      <c r="F1525" s="46">
        <f>(20/1000)*100</f>
        <v>2</v>
      </c>
      <c r="G1525" s="46">
        <f>(6/1000)*100</f>
        <v>0.6</v>
      </c>
      <c r="H1525" s="46"/>
      <c r="I1525" s="151"/>
      <c r="J1525" s="47"/>
      <c r="K1525" s="48"/>
      <c r="L1525" s="121"/>
    </row>
    <row r="1526" spans="1:12" s="122" customFormat="1" ht="15" customHeight="1" hidden="1">
      <c r="A1526" s="49"/>
      <c r="B1526" s="50" t="s">
        <v>150</v>
      </c>
      <c r="C1526" s="46" t="s">
        <v>188</v>
      </c>
      <c r="D1526" s="46"/>
      <c r="E1526" s="46"/>
      <c r="F1526" s="46"/>
      <c r="G1526" s="46">
        <v>1.5</v>
      </c>
      <c r="H1526" s="46"/>
      <c r="I1526" s="151"/>
      <c r="J1526" s="47"/>
      <c r="K1526" s="48"/>
      <c r="L1526" s="121"/>
    </row>
    <row r="1527" spans="1:12" s="122" customFormat="1" ht="15" customHeight="1" hidden="1">
      <c r="A1527" s="49"/>
      <c r="B1527" s="50" t="s">
        <v>151</v>
      </c>
      <c r="C1527" s="46" t="s">
        <v>188</v>
      </c>
      <c r="D1527" s="46"/>
      <c r="E1527" s="46"/>
      <c r="F1527" s="46"/>
      <c r="G1527" s="46"/>
      <c r="H1527" s="46"/>
      <c r="I1527" s="151"/>
      <c r="J1527" s="47"/>
      <c r="K1527" s="48"/>
      <c r="L1527" s="121"/>
    </row>
    <row r="1528" spans="1:12" s="122" customFormat="1" ht="15" customHeight="1" hidden="1">
      <c r="A1528" s="49">
        <v>16</v>
      </c>
      <c r="B1528" s="50" t="s">
        <v>180</v>
      </c>
      <c r="C1528" s="46" t="s">
        <v>78</v>
      </c>
      <c r="D1528" s="46"/>
      <c r="E1528" s="46"/>
      <c r="F1528" s="46">
        <f>SUM(F1529:F1535)</f>
        <v>68.08</v>
      </c>
      <c r="G1528" s="46">
        <f>SUM(G1529:G1535)</f>
        <v>26.419999999999998</v>
      </c>
      <c r="H1528" s="46"/>
      <c r="I1528" s="151" t="s">
        <v>551</v>
      </c>
      <c r="J1528" s="47">
        <v>2013</v>
      </c>
      <c r="K1528" s="48"/>
      <c r="L1528" s="121"/>
    </row>
    <row r="1529" spans="1:12" s="122" customFormat="1" ht="15" customHeight="1" hidden="1">
      <c r="A1529" s="49"/>
      <c r="B1529" s="51" t="s">
        <v>229</v>
      </c>
      <c r="C1529" s="46"/>
      <c r="D1529" s="46"/>
      <c r="E1529" s="46"/>
      <c r="F1529" s="46"/>
      <c r="G1529" s="46"/>
      <c r="H1529" s="46"/>
      <c r="I1529" s="151"/>
      <c r="J1529" s="47"/>
      <c r="K1529" s="48"/>
      <c r="L1529" s="121"/>
    </row>
    <row r="1530" spans="1:12" s="122" customFormat="1" ht="15" customHeight="1" hidden="1">
      <c r="A1530" s="49"/>
      <c r="B1530" s="123" t="s">
        <v>509</v>
      </c>
      <c r="C1530" s="46" t="s">
        <v>697</v>
      </c>
      <c r="D1530" s="46"/>
      <c r="E1530" s="46"/>
      <c r="F1530" s="46"/>
      <c r="G1530" s="46">
        <v>1</v>
      </c>
      <c r="H1530" s="46"/>
      <c r="I1530" s="151"/>
      <c r="J1530" s="47"/>
      <c r="K1530" s="48"/>
      <c r="L1530" s="121"/>
    </row>
    <row r="1531" spans="1:12" s="122" customFormat="1" ht="15" customHeight="1" hidden="1">
      <c r="A1531" s="49"/>
      <c r="B1531" s="122" t="s">
        <v>105</v>
      </c>
      <c r="C1531" s="46" t="s">
        <v>510</v>
      </c>
      <c r="D1531" s="46"/>
      <c r="E1531" s="46"/>
      <c r="F1531" s="46">
        <v>11.28</v>
      </c>
      <c r="G1531" s="46">
        <v>3.38</v>
      </c>
      <c r="H1531" s="46"/>
      <c r="I1531" s="151"/>
      <c r="J1531" s="47"/>
      <c r="K1531" s="48"/>
      <c r="L1531" s="121"/>
    </row>
    <row r="1532" spans="1:12" s="122" customFormat="1" ht="15" customHeight="1" hidden="1">
      <c r="A1532" s="49"/>
      <c r="B1532" s="50" t="s">
        <v>105</v>
      </c>
      <c r="C1532" s="46" t="s">
        <v>265</v>
      </c>
      <c r="D1532" s="46"/>
      <c r="E1532" s="46"/>
      <c r="F1532" s="46">
        <f>(60/1000)*4*170</f>
        <v>40.8</v>
      </c>
      <c r="G1532" s="46">
        <f>(18/1000)*4*170</f>
        <v>12.239999999999998</v>
      </c>
      <c r="H1532" s="46"/>
      <c r="I1532" s="151"/>
      <c r="J1532" s="47"/>
      <c r="K1532" s="48"/>
      <c r="L1532" s="121"/>
    </row>
    <row r="1533" spans="1:12" s="122" customFormat="1" ht="15" customHeight="1" hidden="1">
      <c r="A1533" s="49"/>
      <c r="B1533" s="50" t="s">
        <v>106</v>
      </c>
      <c r="C1533" s="46" t="s">
        <v>259</v>
      </c>
      <c r="D1533" s="46"/>
      <c r="E1533" s="46"/>
      <c r="F1533" s="46">
        <f>(20/1000)*800</f>
        <v>16</v>
      </c>
      <c r="G1533" s="46">
        <f>(6/1000)*800</f>
        <v>4.8</v>
      </c>
      <c r="H1533" s="46"/>
      <c r="I1533" s="151"/>
      <c r="J1533" s="47"/>
      <c r="K1533" s="48"/>
      <c r="L1533" s="121"/>
    </row>
    <row r="1534" spans="1:12" s="122" customFormat="1" ht="15" customHeight="1" hidden="1">
      <c r="A1534" s="49"/>
      <c r="B1534" s="50" t="s">
        <v>150</v>
      </c>
      <c r="C1534" s="46" t="s">
        <v>78</v>
      </c>
      <c r="D1534" s="46"/>
      <c r="E1534" s="46"/>
      <c r="F1534" s="46"/>
      <c r="G1534" s="46">
        <v>5</v>
      </c>
      <c r="H1534" s="46"/>
      <c r="I1534" s="151"/>
      <c r="J1534" s="47"/>
      <c r="K1534" s="48"/>
      <c r="L1534" s="121"/>
    </row>
    <row r="1535" spans="1:12" s="122" customFormat="1" ht="15" customHeight="1" hidden="1">
      <c r="A1535" s="49"/>
      <c r="B1535" s="50" t="s">
        <v>151</v>
      </c>
      <c r="C1535" s="46" t="s">
        <v>78</v>
      </c>
      <c r="D1535" s="46"/>
      <c r="E1535" s="46"/>
      <c r="F1535" s="46"/>
      <c r="G1535" s="46"/>
      <c r="H1535" s="46"/>
      <c r="I1535" s="151"/>
      <c r="J1535" s="47"/>
      <c r="K1535" s="48"/>
      <c r="L1535" s="121"/>
    </row>
    <row r="1536" spans="1:12" s="122" customFormat="1" ht="15" customHeight="1">
      <c r="A1536" s="49">
        <v>17</v>
      </c>
      <c r="B1536" s="50" t="s">
        <v>230</v>
      </c>
      <c r="C1536" s="46" t="s">
        <v>210</v>
      </c>
      <c r="D1536" s="46"/>
      <c r="E1536" s="46"/>
      <c r="F1536" s="46">
        <f>SUM(F1537:F1543)</f>
        <v>110.88</v>
      </c>
      <c r="G1536" s="46">
        <f>SUM(G1537:G1543)</f>
        <v>38.26</v>
      </c>
      <c r="H1536" s="46"/>
      <c r="I1536" s="151" t="s">
        <v>551</v>
      </c>
      <c r="J1536" s="47">
        <v>2009</v>
      </c>
      <c r="K1536" s="48" t="s">
        <v>614</v>
      </c>
      <c r="L1536" s="121"/>
    </row>
    <row r="1537" spans="1:12" s="122" customFormat="1" ht="15" customHeight="1">
      <c r="A1537" s="49"/>
      <c r="B1537" s="51" t="s">
        <v>231</v>
      </c>
      <c r="C1537" s="46"/>
      <c r="D1537" s="46"/>
      <c r="E1537" s="46"/>
      <c r="F1537" s="46"/>
      <c r="G1537" s="46"/>
      <c r="H1537" s="46"/>
      <c r="I1537" s="151"/>
      <c r="J1537" s="47"/>
      <c r="K1537" s="48"/>
      <c r="L1537" s="121"/>
    </row>
    <row r="1538" spans="1:12" s="122" customFormat="1" ht="15" customHeight="1">
      <c r="A1538" s="49"/>
      <c r="B1538" s="51" t="s">
        <v>511</v>
      </c>
      <c r="C1538" s="46"/>
      <c r="D1538" s="46"/>
      <c r="E1538" s="46"/>
      <c r="F1538" s="46"/>
      <c r="G1538" s="46"/>
      <c r="H1538" s="46"/>
      <c r="I1538" s="151"/>
      <c r="J1538" s="47"/>
      <c r="K1538" s="48"/>
      <c r="L1538" s="121"/>
    </row>
    <row r="1539" spans="1:12" s="122" customFormat="1" ht="15" customHeight="1">
      <c r="A1539" s="49"/>
      <c r="B1539" s="51" t="s">
        <v>105</v>
      </c>
      <c r="C1539" s="46" t="s">
        <v>496</v>
      </c>
      <c r="D1539" s="46"/>
      <c r="E1539" s="46"/>
      <c r="F1539" s="46">
        <v>2.88</v>
      </c>
      <c r="G1539" s="46">
        <v>0.86</v>
      </c>
      <c r="H1539" s="46"/>
      <c r="I1539" s="151"/>
      <c r="J1539" s="47"/>
      <c r="K1539" s="48"/>
      <c r="L1539" s="121"/>
    </row>
    <row r="1540" spans="1:12" s="122" customFormat="1" ht="15" customHeight="1">
      <c r="A1540" s="49"/>
      <c r="B1540" s="51" t="s">
        <v>532</v>
      </c>
      <c r="C1540" s="46" t="s">
        <v>972</v>
      </c>
      <c r="D1540" s="46"/>
      <c r="E1540" s="46"/>
      <c r="F1540" s="46"/>
      <c r="G1540" s="46">
        <v>1</v>
      </c>
      <c r="H1540" s="46"/>
      <c r="I1540" s="151"/>
      <c r="J1540" s="47"/>
      <c r="K1540" s="48"/>
      <c r="L1540" s="121"/>
    </row>
    <row r="1541" spans="1:12" s="122" customFormat="1" ht="15" customHeight="1">
      <c r="A1541" s="49"/>
      <c r="B1541" s="50" t="s">
        <v>105</v>
      </c>
      <c r="C1541" s="46" t="s">
        <v>266</v>
      </c>
      <c r="D1541" s="46"/>
      <c r="E1541" s="46"/>
      <c r="F1541" s="46">
        <f>(60/1000)*4*450</f>
        <v>108</v>
      </c>
      <c r="G1541" s="46">
        <f>(18/1000)*4*450</f>
        <v>32.4</v>
      </c>
      <c r="H1541" s="46"/>
      <c r="I1541" s="151"/>
      <c r="J1541" s="47"/>
      <c r="K1541" s="48"/>
      <c r="L1541" s="121"/>
    </row>
    <row r="1542" spans="1:12" s="122" customFormat="1" ht="15" customHeight="1">
      <c r="A1542" s="49"/>
      <c r="B1542" s="50" t="s">
        <v>108</v>
      </c>
      <c r="C1542" s="46" t="s">
        <v>210</v>
      </c>
      <c r="D1542" s="46"/>
      <c r="E1542" s="46"/>
      <c r="F1542" s="46"/>
      <c r="G1542" s="46">
        <v>4</v>
      </c>
      <c r="H1542" s="46"/>
      <c r="I1542" s="151"/>
      <c r="J1542" s="47"/>
      <c r="K1542" s="48"/>
      <c r="L1542" s="121"/>
    </row>
    <row r="1543" spans="1:12" s="122" customFormat="1" ht="15" customHeight="1">
      <c r="A1543" s="49"/>
      <c r="B1543" s="50" t="s">
        <v>109</v>
      </c>
      <c r="C1543" s="46" t="s">
        <v>210</v>
      </c>
      <c r="D1543" s="46"/>
      <c r="E1543" s="46"/>
      <c r="F1543" s="46"/>
      <c r="G1543" s="46"/>
      <c r="H1543" s="46"/>
      <c r="I1543" s="151"/>
      <c r="J1543" s="47"/>
      <c r="K1543" s="48"/>
      <c r="L1543" s="121"/>
    </row>
    <row r="1544" spans="1:12" s="122" customFormat="1" ht="15" customHeight="1" hidden="1">
      <c r="A1544" s="49">
        <v>18</v>
      </c>
      <c r="B1544" s="50" t="s">
        <v>232</v>
      </c>
      <c r="C1544" s="46" t="s">
        <v>89</v>
      </c>
      <c r="D1544" s="46"/>
      <c r="E1544" s="46"/>
      <c r="F1544" s="46">
        <f>SUM(F1545:F1550)</f>
        <v>6.88</v>
      </c>
      <c r="G1544" s="46">
        <f>SUM(G1545:G1550)</f>
        <v>5.56</v>
      </c>
      <c r="H1544" s="46"/>
      <c r="I1544" s="151" t="s">
        <v>551</v>
      </c>
      <c r="J1544" s="47">
        <v>2008</v>
      </c>
      <c r="K1544" s="48"/>
      <c r="L1544" s="121"/>
    </row>
    <row r="1545" spans="1:12" s="122" customFormat="1" ht="15" customHeight="1" hidden="1">
      <c r="A1545" s="49"/>
      <c r="B1545" s="51" t="s">
        <v>1400</v>
      </c>
      <c r="C1545" s="46"/>
      <c r="D1545" s="46"/>
      <c r="E1545" s="46"/>
      <c r="F1545" s="46"/>
      <c r="G1545" s="46"/>
      <c r="H1545" s="46"/>
      <c r="I1545" s="151"/>
      <c r="J1545" s="47"/>
      <c r="K1545" s="48"/>
      <c r="L1545" s="121"/>
    </row>
    <row r="1546" spans="1:12" s="122" customFormat="1" ht="15" customHeight="1" hidden="1">
      <c r="A1546" s="49"/>
      <c r="B1546" s="51" t="s">
        <v>105</v>
      </c>
      <c r="C1546" s="46" t="s">
        <v>496</v>
      </c>
      <c r="D1546" s="46"/>
      <c r="E1546" s="46"/>
      <c r="F1546" s="46">
        <v>2.88</v>
      </c>
      <c r="G1546" s="46">
        <v>0.86</v>
      </c>
      <c r="H1546" s="46"/>
      <c r="I1546" s="151"/>
      <c r="J1546" s="47"/>
      <c r="K1546" s="48"/>
      <c r="L1546" s="121"/>
    </row>
    <row r="1547" spans="1:12" s="122" customFormat="1" ht="15" customHeight="1" hidden="1">
      <c r="A1547" s="49"/>
      <c r="B1547" s="51" t="s">
        <v>533</v>
      </c>
      <c r="C1547" s="46" t="s">
        <v>972</v>
      </c>
      <c r="D1547" s="46"/>
      <c r="E1547" s="46"/>
      <c r="F1547" s="46"/>
      <c r="G1547" s="46">
        <v>1</v>
      </c>
      <c r="H1547" s="46"/>
      <c r="I1547" s="151"/>
      <c r="J1547" s="47"/>
      <c r="K1547" s="48"/>
      <c r="L1547" s="121"/>
    </row>
    <row r="1548" spans="1:12" s="122" customFormat="1" ht="15" customHeight="1" hidden="1">
      <c r="A1548" s="49"/>
      <c r="B1548" s="50" t="s">
        <v>157</v>
      </c>
      <c r="C1548" s="46" t="s">
        <v>252</v>
      </c>
      <c r="D1548" s="46"/>
      <c r="E1548" s="46"/>
      <c r="F1548" s="46">
        <f>(20/1000)*200</f>
        <v>4</v>
      </c>
      <c r="G1548" s="46">
        <f>(6/1000)*200</f>
        <v>1.2</v>
      </c>
      <c r="H1548" s="46"/>
      <c r="I1548" s="151"/>
      <c r="J1548" s="47"/>
      <c r="K1548" s="48"/>
      <c r="L1548" s="121"/>
    </row>
    <row r="1549" spans="1:12" s="122" customFormat="1" ht="15" customHeight="1" hidden="1">
      <c r="A1549" s="49"/>
      <c r="B1549" s="50" t="s">
        <v>108</v>
      </c>
      <c r="C1549" s="46" t="s">
        <v>89</v>
      </c>
      <c r="D1549" s="46"/>
      <c r="E1549" s="46"/>
      <c r="F1549" s="46"/>
      <c r="G1549" s="46">
        <v>2.5</v>
      </c>
      <c r="H1549" s="46"/>
      <c r="I1549" s="151"/>
      <c r="J1549" s="47"/>
      <c r="K1549" s="48"/>
      <c r="L1549" s="121"/>
    </row>
    <row r="1550" spans="1:12" s="122" customFormat="1" ht="15" customHeight="1" hidden="1">
      <c r="A1550" s="49"/>
      <c r="B1550" s="50" t="s">
        <v>109</v>
      </c>
      <c r="C1550" s="46" t="s">
        <v>89</v>
      </c>
      <c r="D1550" s="46"/>
      <c r="E1550" s="46"/>
      <c r="F1550" s="46"/>
      <c r="G1550" s="46"/>
      <c r="H1550" s="46"/>
      <c r="I1550" s="151"/>
      <c r="J1550" s="47"/>
      <c r="K1550" s="48"/>
      <c r="L1550" s="121"/>
    </row>
    <row r="1551" spans="1:12" s="122" customFormat="1" ht="15" customHeight="1" hidden="1">
      <c r="A1551" s="49">
        <v>19</v>
      </c>
      <c r="B1551" s="50" t="s">
        <v>233</v>
      </c>
      <c r="C1551" s="46" t="s">
        <v>222</v>
      </c>
      <c r="D1551" s="46"/>
      <c r="E1551" s="46"/>
      <c r="F1551" s="46">
        <f>SUM(F1552:F1558)</f>
        <v>10.8</v>
      </c>
      <c r="G1551" s="46">
        <f>SUM(G1552:G1558)</f>
        <v>5.24</v>
      </c>
      <c r="H1551" s="46"/>
      <c r="I1551" s="151" t="s">
        <v>551</v>
      </c>
      <c r="J1551" s="47">
        <v>2007</v>
      </c>
      <c r="K1551" s="48"/>
      <c r="L1551" s="121"/>
    </row>
    <row r="1552" spans="1:12" s="122" customFormat="1" ht="15" customHeight="1" hidden="1">
      <c r="A1552" s="49"/>
      <c r="B1552" s="51" t="s">
        <v>234</v>
      </c>
      <c r="C1552" s="46"/>
      <c r="D1552" s="46"/>
      <c r="E1552" s="46"/>
      <c r="F1552" s="46"/>
      <c r="G1552" s="46"/>
      <c r="H1552" s="46"/>
      <c r="I1552" s="151"/>
      <c r="J1552" s="47"/>
      <c r="K1552" s="48"/>
      <c r="L1552" s="121"/>
    </row>
    <row r="1553" spans="1:12" s="122" customFormat="1" ht="15" customHeight="1" hidden="1">
      <c r="A1553" s="49"/>
      <c r="B1553" s="51" t="s">
        <v>492</v>
      </c>
      <c r="C1553" s="46"/>
      <c r="D1553" s="46"/>
      <c r="E1553" s="46"/>
      <c r="F1553" s="46"/>
      <c r="G1553" s="46"/>
      <c r="H1553" s="46"/>
      <c r="I1553" s="151"/>
      <c r="J1553" s="47"/>
      <c r="K1553" s="48"/>
      <c r="L1553" s="121"/>
    </row>
    <row r="1554" spans="1:12" s="122" customFormat="1" ht="15" customHeight="1" hidden="1">
      <c r="A1554" s="49"/>
      <c r="B1554" s="51" t="s">
        <v>507</v>
      </c>
      <c r="C1554" s="46" t="s">
        <v>253</v>
      </c>
      <c r="D1554" s="46"/>
      <c r="E1554" s="46"/>
      <c r="F1554" s="46">
        <v>2.4</v>
      </c>
      <c r="G1554" s="46">
        <v>0.72</v>
      </c>
      <c r="H1554" s="46"/>
      <c r="I1554" s="151"/>
      <c r="J1554" s="47"/>
      <c r="K1554" s="48"/>
      <c r="L1554" s="121"/>
    </row>
    <row r="1555" spans="1:12" s="122" customFormat="1" ht="15" customHeight="1" hidden="1">
      <c r="A1555" s="49"/>
      <c r="B1555" s="51" t="s">
        <v>486</v>
      </c>
      <c r="C1555" s="46" t="s">
        <v>697</v>
      </c>
      <c r="D1555" s="46"/>
      <c r="E1555" s="46"/>
      <c r="F1555" s="46"/>
      <c r="G1555" s="46">
        <v>1</v>
      </c>
      <c r="H1555" s="46"/>
      <c r="I1555" s="151"/>
      <c r="J1555" s="47"/>
      <c r="K1555" s="48"/>
      <c r="L1555" s="121"/>
    </row>
    <row r="1556" spans="1:12" s="122" customFormat="1" ht="15" customHeight="1" hidden="1">
      <c r="A1556" s="49"/>
      <c r="B1556" s="50" t="s">
        <v>105</v>
      </c>
      <c r="C1556" s="46" t="s">
        <v>267</v>
      </c>
      <c r="D1556" s="46"/>
      <c r="E1556" s="46"/>
      <c r="F1556" s="46">
        <f>(60/1000)*4*35</f>
        <v>8.4</v>
      </c>
      <c r="G1556" s="46">
        <f>(18/1000)*4*35</f>
        <v>2.52</v>
      </c>
      <c r="H1556" s="46"/>
      <c r="I1556" s="151"/>
      <c r="J1556" s="47"/>
      <c r="K1556" s="48"/>
      <c r="L1556" s="121"/>
    </row>
    <row r="1557" spans="1:12" s="122" customFormat="1" ht="15" customHeight="1" hidden="1">
      <c r="A1557" s="49"/>
      <c r="B1557" s="50" t="s">
        <v>108</v>
      </c>
      <c r="C1557" s="46" t="s">
        <v>222</v>
      </c>
      <c r="D1557" s="46"/>
      <c r="E1557" s="46"/>
      <c r="F1557" s="46"/>
      <c r="G1557" s="46">
        <v>1</v>
      </c>
      <c r="H1557" s="46"/>
      <c r="I1557" s="151"/>
      <c r="J1557" s="47"/>
      <c r="K1557" s="48"/>
      <c r="L1557" s="121"/>
    </row>
    <row r="1558" spans="1:12" s="122" customFormat="1" ht="15" customHeight="1" hidden="1">
      <c r="A1558" s="49"/>
      <c r="B1558" s="50" t="s">
        <v>109</v>
      </c>
      <c r="C1558" s="46" t="s">
        <v>222</v>
      </c>
      <c r="D1558" s="46"/>
      <c r="E1558" s="46"/>
      <c r="F1558" s="46"/>
      <c r="G1558" s="46"/>
      <c r="H1558" s="46"/>
      <c r="I1558" s="151"/>
      <c r="J1558" s="47"/>
      <c r="K1558" s="48"/>
      <c r="L1558" s="121"/>
    </row>
    <row r="1559" spans="1:12" s="122" customFormat="1" ht="15" customHeight="1" hidden="1">
      <c r="A1559" s="49">
        <v>20</v>
      </c>
      <c r="B1559" s="50" t="s">
        <v>235</v>
      </c>
      <c r="C1559" s="46" t="s">
        <v>706</v>
      </c>
      <c r="D1559" s="46"/>
      <c r="E1559" s="46"/>
      <c r="F1559" s="46">
        <f>SUM(F1560:F1566)</f>
        <v>45.6</v>
      </c>
      <c r="G1559" s="46">
        <f>SUM(G1560:G1566)</f>
        <v>15.959999999999999</v>
      </c>
      <c r="H1559" s="46"/>
      <c r="I1559" s="151" t="s">
        <v>551</v>
      </c>
      <c r="J1559" s="47">
        <v>2006</v>
      </c>
      <c r="K1559" s="48"/>
      <c r="L1559" s="121"/>
    </row>
    <row r="1560" spans="1:12" s="122" customFormat="1" ht="15" customHeight="1" hidden="1">
      <c r="A1560" s="49"/>
      <c r="B1560" s="51" t="s">
        <v>236</v>
      </c>
      <c r="C1560" s="46"/>
      <c r="D1560" s="46"/>
      <c r="E1560" s="46"/>
      <c r="F1560" s="46"/>
      <c r="G1560" s="46"/>
      <c r="H1560" s="46"/>
      <c r="I1560" s="151"/>
      <c r="J1560" s="47"/>
      <c r="K1560" s="48"/>
      <c r="L1560" s="121"/>
    </row>
    <row r="1561" spans="1:12" s="122" customFormat="1" ht="15" customHeight="1" hidden="1">
      <c r="A1561" s="49"/>
      <c r="B1561" s="51" t="s">
        <v>512</v>
      </c>
      <c r="C1561" s="46"/>
      <c r="D1561" s="46"/>
      <c r="E1561" s="46"/>
      <c r="F1561" s="46"/>
      <c r="G1561" s="46"/>
      <c r="H1561" s="46"/>
      <c r="I1561" s="151"/>
      <c r="J1561" s="47"/>
      <c r="K1561" s="48"/>
      <c r="L1561" s="121"/>
    </row>
    <row r="1562" spans="1:12" s="122" customFormat="1" ht="15" customHeight="1" hidden="1">
      <c r="A1562" s="49"/>
      <c r="B1562" s="51" t="s">
        <v>507</v>
      </c>
      <c r="C1562" s="46" t="s">
        <v>263</v>
      </c>
      <c r="D1562" s="46"/>
      <c r="E1562" s="46"/>
      <c r="F1562" s="46">
        <v>7.2</v>
      </c>
      <c r="G1562" s="46">
        <v>2.16</v>
      </c>
      <c r="H1562" s="46"/>
      <c r="I1562" s="151"/>
      <c r="J1562" s="47"/>
      <c r="K1562" s="48"/>
      <c r="L1562" s="121"/>
    </row>
    <row r="1563" spans="1:12" s="122" customFormat="1" ht="15" customHeight="1" hidden="1">
      <c r="A1563" s="49"/>
      <c r="B1563" s="51" t="s">
        <v>513</v>
      </c>
      <c r="C1563" s="46" t="s">
        <v>972</v>
      </c>
      <c r="D1563" s="46"/>
      <c r="E1563" s="46"/>
      <c r="F1563" s="46"/>
      <c r="G1563" s="46">
        <v>1</v>
      </c>
      <c r="H1563" s="46"/>
      <c r="I1563" s="151"/>
      <c r="J1563" s="47"/>
      <c r="K1563" s="48"/>
      <c r="L1563" s="121"/>
    </row>
    <row r="1564" spans="1:12" s="122" customFormat="1" ht="15" customHeight="1" hidden="1">
      <c r="A1564" s="49"/>
      <c r="B1564" s="50" t="s">
        <v>268</v>
      </c>
      <c r="C1564" s="46" t="s">
        <v>269</v>
      </c>
      <c r="D1564" s="46"/>
      <c r="E1564" s="46"/>
      <c r="F1564" s="46">
        <f>32/100*120</f>
        <v>38.4</v>
      </c>
      <c r="G1564" s="46">
        <f>9/100*120</f>
        <v>10.799999999999999</v>
      </c>
      <c r="H1564" s="46"/>
      <c r="I1564" s="151"/>
      <c r="J1564" s="47"/>
      <c r="K1564" s="48"/>
      <c r="L1564" s="121"/>
    </row>
    <row r="1565" spans="1:12" s="122" customFormat="1" ht="15" customHeight="1" hidden="1">
      <c r="A1565" s="49"/>
      <c r="B1565" s="50" t="s">
        <v>108</v>
      </c>
      <c r="C1565" s="46" t="s">
        <v>204</v>
      </c>
      <c r="D1565" s="46"/>
      <c r="E1565" s="46"/>
      <c r="F1565" s="46"/>
      <c r="G1565" s="46">
        <v>2</v>
      </c>
      <c r="H1565" s="46"/>
      <c r="I1565" s="151"/>
      <c r="J1565" s="47"/>
      <c r="K1565" s="48"/>
      <c r="L1565" s="121"/>
    </row>
    <row r="1566" spans="1:12" s="122" customFormat="1" ht="15" customHeight="1" hidden="1">
      <c r="A1566" s="49"/>
      <c r="B1566" s="50" t="s">
        <v>109</v>
      </c>
      <c r="C1566" s="46" t="s">
        <v>204</v>
      </c>
      <c r="D1566" s="46"/>
      <c r="E1566" s="46"/>
      <c r="F1566" s="46"/>
      <c r="G1566" s="46"/>
      <c r="H1566" s="46"/>
      <c r="I1566" s="151"/>
      <c r="J1566" s="47"/>
      <c r="K1566" s="48"/>
      <c r="L1566" s="121"/>
    </row>
    <row r="1567" spans="1:12" s="122" customFormat="1" ht="15" customHeight="1" hidden="1">
      <c r="A1567" s="49">
        <v>21</v>
      </c>
      <c r="B1567" s="50" t="s">
        <v>237</v>
      </c>
      <c r="C1567" s="46" t="s">
        <v>188</v>
      </c>
      <c r="D1567" s="46"/>
      <c r="E1567" s="46"/>
      <c r="F1567" s="46">
        <f>SUM(F1568:F1575)</f>
        <v>32.879999999999995</v>
      </c>
      <c r="G1567" s="46">
        <f>SUM(G1568:G1575)</f>
        <v>12.36</v>
      </c>
      <c r="H1567" s="46"/>
      <c r="I1567" s="151" t="s">
        <v>551</v>
      </c>
      <c r="J1567" s="47">
        <v>2008</v>
      </c>
      <c r="K1567" s="48"/>
      <c r="L1567" s="121"/>
    </row>
    <row r="1568" spans="1:12" s="122" customFormat="1" ht="15" customHeight="1" hidden="1">
      <c r="A1568" s="49"/>
      <c r="B1568" s="51" t="s">
        <v>238</v>
      </c>
      <c r="C1568" s="46"/>
      <c r="D1568" s="46"/>
      <c r="E1568" s="46"/>
      <c r="F1568" s="46"/>
      <c r="G1568" s="46"/>
      <c r="H1568" s="46"/>
      <c r="I1568" s="151"/>
      <c r="J1568" s="47"/>
      <c r="K1568" s="48"/>
      <c r="L1568" s="121"/>
    </row>
    <row r="1569" spans="1:12" s="122" customFormat="1" ht="15" customHeight="1" hidden="1">
      <c r="A1569" s="49"/>
      <c r="B1569" s="51" t="s">
        <v>534</v>
      </c>
      <c r="C1569" s="46"/>
      <c r="D1569" s="46"/>
      <c r="E1569" s="46"/>
      <c r="F1569" s="46"/>
      <c r="G1569" s="46"/>
      <c r="H1569" s="46"/>
      <c r="I1569" s="151"/>
      <c r="J1569" s="47"/>
      <c r="K1569" s="48"/>
      <c r="L1569" s="121"/>
    </row>
    <row r="1570" spans="1:12" s="122" customFormat="1" ht="15" customHeight="1" hidden="1">
      <c r="A1570" s="49"/>
      <c r="B1570" s="51" t="s">
        <v>507</v>
      </c>
      <c r="C1570" s="46" t="s">
        <v>514</v>
      </c>
      <c r="D1570" s="46"/>
      <c r="E1570" s="46"/>
      <c r="F1570" s="46">
        <v>6.48</v>
      </c>
      <c r="G1570" s="46">
        <v>1.94</v>
      </c>
      <c r="H1570" s="46"/>
      <c r="I1570" s="151"/>
      <c r="J1570" s="47"/>
      <c r="K1570" s="48"/>
      <c r="L1570" s="121"/>
    </row>
    <row r="1571" spans="1:12" s="122" customFormat="1" ht="15" customHeight="1" hidden="1">
      <c r="A1571" s="49"/>
      <c r="B1571" s="51" t="s">
        <v>536</v>
      </c>
      <c r="C1571" s="46"/>
      <c r="D1571" s="46"/>
      <c r="E1571" s="46"/>
      <c r="F1571" s="46"/>
      <c r="G1571" s="46"/>
      <c r="H1571" s="46"/>
      <c r="I1571" s="151"/>
      <c r="J1571" s="47"/>
      <c r="K1571" s="48"/>
      <c r="L1571" s="121"/>
    </row>
    <row r="1572" spans="1:12" s="122" customFormat="1" ht="15" customHeight="1" hidden="1">
      <c r="A1572" s="49"/>
      <c r="B1572" s="51" t="s">
        <v>515</v>
      </c>
      <c r="C1572" s="46" t="s">
        <v>972</v>
      </c>
      <c r="D1572" s="46"/>
      <c r="E1572" s="46"/>
      <c r="F1572" s="46"/>
      <c r="G1572" s="46">
        <v>1</v>
      </c>
      <c r="H1572" s="46"/>
      <c r="I1572" s="151"/>
      <c r="J1572" s="47"/>
      <c r="K1572" s="48"/>
      <c r="L1572" s="121"/>
    </row>
    <row r="1573" spans="1:12" s="122" customFormat="1" ht="15" customHeight="1" hidden="1">
      <c r="A1573" s="49"/>
      <c r="B1573" s="50" t="s">
        <v>170</v>
      </c>
      <c r="C1573" s="46" t="s">
        <v>271</v>
      </c>
      <c r="D1573" s="46"/>
      <c r="E1573" s="46"/>
      <c r="F1573" s="46">
        <f>(60/1000)*4*110</f>
        <v>26.4</v>
      </c>
      <c r="G1573" s="46">
        <f>(18/1000)*4*110</f>
        <v>7.919999999999999</v>
      </c>
      <c r="H1573" s="46"/>
      <c r="I1573" s="151"/>
      <c r="J1573" s="47"/>
      <c r="K1573" s="48"/>
      <c r="L1573" s="121"/>
    </row>
    <row r="1574" spans="1:12" s="122" customFormat="1" ht="15" customHeight="1" hidden="1">
      <c r="A1574" s="49"/>
      <c r="B1574" s="50" t="s">
        <v>108</v>
      </c>
      <c r="C1574" s="46" t="s">
        <v>188</v>
      </c>
      <c r="D1574" s="46"/>
      <c r="E1574" s="46"/>
      <c r="F1574" s="46"/>
      <c r="G1574" s="46">
        <v>1.5</v>
      </c>
      <c r="H1574" s="46"/>
      <c r="I1574" s="151"/>
      <c r="J1574" s="47"/>
      <c r="K1574" s="48"/>
      <c r="L1574" s="121"/>
    </row>
    <row r="1575" spans="1:12" s="122" customFormat="1" ht="15" customHeight="1" hidden="1">
      <c r="A1575" s="49"/>
      <c r="B1575" s="50" t="s">
        <v>109</v>
      </c>
      <c r="C1575" s="46" t="s">
        <v>188</v>
      </c>
      <c r="D1575" s="46"/>
      <c r="E1575" s="46"/>
      <c r="F1575" s="46"/>
      <c r="G1575" s="46"/>
      <c r="H1575" s="46"/>
      <c r="I1575" s="151"/>
      <c r="J1575" s="47"/>
      <c r="K1575" s="48"/>
      <c r="L1575" s="121"/>
    </row>
    <row r="1576" spans="1:12" s="122" customFormat="1" ht="15" customHeight="1" hidden="1">
      <c r="A1576" s="49">
        <v>22</v>
      </c>
      <c r="B1576" s="50" t="s">
        <v>239</v>
      </c>
      <c r="C1576" s="46" t="s">
        <v>222</v>
      </c>
      <c r="D1576" s="46"/>
      <c r="E1576" s="46"/>
      <c r="F1576" s="46">
        <f>SUM(F1577:F1584)</f>
        <v>52.4</v>
      </c>
      <c r="G1576" s="46">
        <f>SUM(G1577:G1584)</f>
        <v>17.72</v>
      </c>
      <c r="H1576" s="46"/>
      <c r="I1576" s="151" t="s">
        <v>551</v>
      </c>
      <c r="J1576" s="47">
        <v>2010</v>
      </c>
      <c r="K1576" s="48"/>
      <c r="L1576" s="121"/>
    </row>
    <row r="1577" spans="1:12" s="122" customFormat="1" ht="15" customHeight="1" hidden="1">
      <c r="A1577" s="49"/>
      <c r="B1577" s="51" t="s">
        <v>240</v>
      </c>
      <c r="C1577" s="46"/>
      <c r="D1577" s="46"/>
      <c r="E1577" s="46"/>
      <c r="F1577" s="46"/>
      <c r="G1577" s="46"/>
      <c r="H1577" s="46"/>
      <c r="I1577" s="151"/>
      <c r="J1577" s="47"/>
      <c r="K1577" s="48"/>
      <c r="L1577" s="121"/>
    </row>
    <row r="1578" spans="1:12" s="122" customFormat="1" ht="15" customHeight="1" hidden="1">
      <c r="A1578" s="49"/>
      <c r="B1578" s="51" t="s">
        <v>537</v>
      </c>
      <c r="C1578" s="46"/>
      <c r="D1578" s="46"/>
      <c r="E1578" s="46"/>
      <c r="F1578" s="46"/>
      <c r="G1578" s="46"/>
      <c r="H1578" s="46"/>
      <c r="I1578" s="151"/>
      <c r="J1578" s="47"/>
      <c r="K1578" s="48"/>
      <c r="L1578" s="121"/>
    </row>
    <row r="1579" spans="1:12" s="122" customFormat="1" ht="15" customHeight="1" hidden="1">
      <c r="A1579" s="49"/>
      <c r="B1579" s="51" t="s">
        <v>105</v>
      </c>
      <c r="C1579" s="46" t="s">
        <v>762</v>
      </c>
      <c r="D1579" s="46"/>
      <c r="E1579" s="46"/>
      <c r="F1579" s="46">
        <v>12</v>
      </c>
      <c r="G1579" s="46">
        <v>3.6</v>
      </c>
      <c r="H1579" s="46"/>
      <c r="I1579" s="151"/>
      <c r="J1579" s="47"/>
      <c r="K1579" s="48"/>
      <c r="L1579" s="121"/>
    </row>
    <row r="1580" spans="1:12" s="122" customFormat="1" ht="15" customHeight="1" hidden="1">
      <c r="A1580" s="49"/>
      <c r="B1580" s="51" t="s">
        <v>516</v>
      </c>
      <c r="C1580" s="46" t="s">
        <v>972</v>
      </c>
      <c r="D1580" s="46"/>
      <c r="E1580" s="46"/>
      <c r="F1580" s="46"/>
      <c r="G1580" s="46">
        <v>1</v>
      </c>
      <c r="H1580" s="46"/>
      <c r="I1580" s="151"/>
      <c r="J1580" s="47"/>
      <c r="K1580" s="48"/>
      <c r="L1580" s="121"/>
    </row>
    <row r="1581" spans="1:12" s="122" customFormat="1" ht="15" customHeight="1" hidden="1">
      <c r="A1581" s="49"/>
      <c r="B1581" s="50" t="s">
        <v>170</v>
      </c>
      <c r="C1581" s="46" t="s">
        <v>270</v>
      </c>
      <c r="D1581" s="46"/>
      <c r="E1581" s="46"/>
      <c r="F1581" s="46">
        <f>(60/1000)*4*160</f>
        <v>38.4</v>
      </c>
      <c r="G1581" s="46">
        <f>(18/1000)*4*160</f>
        <v>11.52</v>
      </c>
      <c r="H1581" s="46"/>
      <c r="I1581" s="151"/>
      <c r="J1581" s="47"/>
      <c r="K1581" s="48"/>
      <c r="L1581" s="121"/>
    </row>
    <row r="1582" spans="1:12" s="122" customFormat="1" ht="15" customHeight="1" hidden="1">
      <c r="A1582" s="49"/>
      <c r="B1582" s="50" t="s">
        <v>157</v>
      </c>
      <c r="C1582" s="46" t="s">
        <v>264</v>
      </c>
      <c r="D1582" s="46"/>
      <c r="E1582" s="46"/>
      <c r="F1582" s="46">
        <f>(20/1000)*100</f>
        <v>2</v>
      </c>
      <c r="G1582" s="46">
        <f>(6/1000)*100</f>
        <v>0.6</v>
      </c>
      <c r="H1582" s="46"/>
      <c r="I1582" s="151"/>
      <c r="J1582" s="47"/>
      <c r="K1582" s="48"/>
      <c r="L1582" s="121"/>
    </row>
    <row r="1583" spans="1:12" s="122" customFormat="1" ht="15" customHeight="1" hidden="1">
      <c r="A1583" s="49"/>
      <c r="B1583" s="50" t="s">
        <v>150</v>
      </c>
      <c r="C1583" s="46" t="s">
        <v>222</v>
      </c>
      <c r="D1583" s="46"/>
      <c r="E1583" s="46"/>
      <c r="F1583" s="46"/>
      <c r="G1583" s="46">
        <v>1</v>
      </c>
      <c r="H1583" s="46"/>
      <c r="I1583" s="151"/>
      <c r="J1583" s="47"/>
      <c r="K1583" s="48"/>
      <c r="L1583" s="121"/>
    </row>
    <row r="1584" spans="1:12" s="122" customFormat="1" ht="15" customHeight="1" hidden="1">
      <c r="A1584" s="49"/>
      <c r="B1584" s="50" t="s">
        <v>151</v>
      </c>
      <c r="C1584" s="46" t="s">
        <v>222</v>
      </c>
      <c r="D1584" s="46"/>
      <c r="E1584" s="46"/>
      <c r="F1584" s="46"/>
      <c r="G1584" s="46"/>
      <c r="H1584" s="46"/>
      <c r="I1584" s="151"/>
      <c r="J1584" s="47"/>
      <c r="K1584" s="48"/>
      <c r="L1584" s="121"/>
    </row>
    <row r="1585" spans="1:12" s="122" customFormat="1" ht="15" customHeight="1" hidden="1">
      <c r="A1585" s="49">
        <v>23</v>
      </c>
      <c r="B1585" s="50" t="s">
        <v>241</v>
      </c>
      <c r="C1585" s="46" t="s">
        <v>89</v>
      </c>
      <c r="D1585" s="46">
        <v>27658</v>
      </c>
      <c r="E1585" s="46"/>
      <c r="F1585" s="46">
        <f>SUM(F1586:F1590)</f>
        <v>70</v>
      </c>
      <c r="G1585" s="46">
        <f>SUM(G1586:G1590)</f>
        <v>24.900000000000002</v>
      </c>
      <c r="H1585" s="46">
        <v>1969</v>
      </c>
      <c r="I1585" s="151" t="s">
        <v>551</v>
      </c>
      <c r="J1585" s="47">
        <v>2014</v>
      </c>
      <c r="K1585" s="48"/>
      <c r="L1585" s="121"/>
    </row>
    <row r="1586" spans="1:12" s="122" customFormat="1" ht="15" customHeight="1" hidden="1">
      <c r="A1586" s="49"/>
      <c r="B1586" s="51" t="s">
        <v>272</v>
      </c>
      <c r="C1586" s="46"/>
      <c r="D1586" s="46"/>
      <c r="E1586" s="46"/>
      <c r="F1586" s="46"/>
      <c r="G1586" s="46"/>
      <c r="H1586" s="46"/>
      <c r="I1586" s="151"/>
      <c r="J1586" s="47"/>
      <c r="K1586" s="48"/>
      <c r="L1586" s="121"/>
    </row>
    <row r="1587" spans="1:12" s="122" customFormat="1" ht="15" customHeight="1" hidden="1">
      <c r="A1587" s="49"/>
      <c r="B1587" s="50" t="s">
        <v>273</v>
      </c>
      <c r="C1587" s="46" t="s">
        <v>274</v>
      </c>
      <c r="D1587" s="46"/>
      <c r="E1587" s="46"/>
      <c r="F1587" s="46">
        <f>(25/100)*270</f>
        <v>67.5</v>
      </c>
      <c r="G1587" s="46">
        <f>(8/100)*270</f>
        <v>21.6</v>
      </c>
      <c r="H1587" s="46"/>
      <c r="I1587" s="151"/>
      <c r="J1587" s="47"/>
      <c r="K1587" s="48"/>
      <c r="L1587" s="121"/>
    </row>
    <row r="1588" spans="1:12" s="122" customFormat="1" ht="15" customHeight="1" hidden="1">
      <c r="A1588" s="49"/>
      <c r="B1588" s="50" t="s">
        <v>107</v>
      </c>
      <c r="C1588" s="46" t="s">
        <v>253</v>
      </c>
      <c r="D1588" s="46"/>
      <c r="E1588" s="46"/>
      <c r="F1588" s="46">
        <f>(25/100)*10</f>
        <v>2.5</v>
      </c>
      <c r="G1588" s="46">
        <f>(8/100)*10</f>
        <v>0.8</v>
      </c>
      <c r="H1588" s="46"/>
      <c r="I1588" s="151"/>
      <c r="J1588" s="47"/>
      <c r="K1588" s="48"/>
      <c r="L1588" s="121"/>
    </row>
    <row r="1589" spans="1:12" s="122" customFormat="1" ht="15" customHeight="1" hidden="1">
      <c r="A1589" s="49"/>
      <c r="B1589" s="50" t="s">
        <v>150</v>
      </c>
      <c r="C1589" s="46" t="s">
        <v>89</v>
      </c>
      <c r="D1589" s="46"/>
      <c r="E1589" s="46"/>
      <c r="F1589" s="46"/>
      <c r="G1589" s="46">
        <v>2.5</v>
      </c>
      <c r="H1589" s="46"/>
      <c r="I1589" s="151"/>
      <c r="J1589" s="47"/>
      <c r="K1589" s="48"/>
      <c r="L1589" s="121"/>
    </row>
    <row r="1590" spans="1:12" s="122" customFormat="1" ht="15" customHeight="1" hidden="1">
      <c r="A1590" s="49"/>
      <c r="B1590" s="50" t="s">
        <v>151</v>
      </c>
      <c r="C1590" s="46" t="s">
        <v>89</v>
      </c>
      <c r="D1590" s="46"/>
      <c r="E1590" s="46"/>
      <c r="F1590" s="46"/>
      <c r="G1590" s="46"/>
      <c r="H1590" s="46"/>
      <c r="I1590" s="151"/>
      <c r="J1590" s="47"/>
      <c r="K1590" s="48"/>
      <c r="L1590" s="121"/>
    </row>
    <row r="1591" spans="1:12" s="122" customFormat="1" ht="15" customHeight="1" hidden="1">
      <c r="A1591" s="49">
        <v>24</v>
      </c>
      <c r="B1591" s="50" t="s">
        <v>242</v>
      </c>
      <c r="C1591" s="46" t="s">
        <v>691</v>
      </c>
      <c r="D1591" s="46"/>
      <c r="E1591" s="46"/>
      <c r="F1591" s="46">
        <f>SUM(F1592:F1599)</f>
        <v>36</v>
      </c>
      <c r="G1591" s="46">
        <f>SUM(G1592:G1599)</f>
        <v>13.3</v>
      </c>
      <c r="H1591" s="46"/>
      <c r="I1591" s="151" t="s">
        <v>551</v>
      </c>
      <c r="J1591" s="47">
        <v>2018</v>
      </c>
      <c r="K1591" s="48"/>
      <c r="L1591" s="121"/>
    </row>
    <row r="1592" spans="1:12" s="122" customFormat="1" ht="15" customHeight="1" hidden="1">
      <c r="A1592" s="49"/>
      <c r="B1592" s="51" t="s">
        <v>243</v>
      </c>
      <c r="C1592" s="46"/>
      <c r="D1592" s="46"/>
      <c r="E1592" s="46"/>
      <c r="F1592" s="46"/>
      <c r="G1592" s="46"/>
      <c r="H1592" s="46"/>
      <c r="I1592" s="151"/>
      <c r="J1592" s="47"/>
      <c r="K1592" s="48"/>
      <c r="L1592" s="121"/>
    </row>
    <row r="1593" spans="1:12" s="122" customFormat="1" ht="15" customHeight="1" hidden="1">
      <c r="A1593" s="49"/>
      <c r="B1593" s="50" t="s">
        <v>538</v>
      </c>
      <c r="C1593" s="46"/>
      <c r="D1593" s="46"/>
      <c r="E1593" s="46"/>
      <c r="F1593" s="46"/>
      <c r="G1593" s="46"/>
      <c r="H1593" s="46"/>
      <c r="I1593" s="151"/>
      <c r="J1593" s="47"/>
      <c r="K1593" s="48"/>
      <c r="L1593" s="121"/>
    </row>
    <row r="1594" spans="1:12" s="122" customFormat="1" ht="15" customHeight="1" hidden="1">
      <c r="A1594" s="49"/>
      <c r="B1594" s="50" t="s">
        <v>507</v>
      </c>
      <c r="C1594" s="46" t="s">
        <v>549</v>
      </c>
      <c r="D1594" s="46"/>
      <c r="E1594" s="46"/>
      <c r="F1594" s="46">
        <v>8.4</v>
      </c>
      <c r="G1594" s="46">
        <v>2.52</v>
      </c>
      <c r="H1594" s="46"/>
      <c r="I1594" s="151"/>
      <c r="J1594" s="47"/>
      <c r="K1594" s="48"/>
      <c r="L1594" s="121"/>
    </row>
    <row r="1595" spans="1:12" s="122" customFormat="1" ht="15" customHeight="1" hidden="1">
      <c r="A1595" s="49"/>
      <c r="B1595" s="50" t="s">
        <v>539</v>
      </c>
      <c r="C1595" s="46" t="s">
        <v>972</v>
      </c>
      <c r="D1595" s="46"/>
      <c r="E1595" s="46"/>
      <c r="F1595" s="46"/>
      <c r="G1595" s="46">
        <v>1</v>
      </c>
      <c r="H1595" s="46"/>
      <c r="I1595" s="151"/>
      <c r="J1595" s="47"/>
      <c r="K1595" s="48"/>
      <c r="L1595" s="121"/>
    </row>
    <row r="1596" spans="1:12" s="122" customFormat="1" ht="15" customHeight="1" hidden="1">
      <c r="A1596" s="49"/>
      <c r="B1596" s="50" t="s">
        <v>105</v>
      </c>
      <c r="C1596" s="46" t="s">
        <v>164</v>
      </c>
      <c r="D1596" s="46"/>
      <c r="E1596" s="46"/>
      <c r="F1596" s="46">
        <f>(60/1000)*4*90</f>
        <v>21.599999999999998</v>
      </c>
      <c r="G1596" s="46">
        <f>(18/1000)*4*90</f>
        <v>6.4799999999999995</v>
      </c>
      <c r="H1596" s="46"/>
      <c r="I1596" s="151"/>
      <c r="J1596" s="47"/>
      <c r="K1596" s="48"/>
      <c r="L1596" s="121"/>
    </row>
    <row r="1597" spans="1:12" s="122" customFormat="1" ht="15" customHeight="1" hidden="1">
      <c r="A1597" s="49"/>
      <c r="B1597" s="50" t="s">
        <v>106</v>
      </c>
      <c r="C1597" s="46" t="s">
        <v>275</v>
      </c>
      <c r="D1597" s="46"/>
      <c r="E1597" s="46"/>
      <c r="F1597" s="46">
        <f>(20/1000)*300</f>
        <v>6</v>
      </c>
      <c r="G1597" s="46">
        <f>(6/1000)*300</f>
        <v>1.8</v>
      </c>
      <c r="H1597" s="46"/>
      <c r="I1597" s="151"/>
      <c r="J1597" s="47"/>
      <c r="K1597" s="48"/>
      <c r="L1597" s="121"/>
    </row>
    <row r="1598" spans="1:12" s="122" customFormat="1" ht="15" customHeight="1" hidden="1">
      <c r="A1598" s="49"/>
      <c r="B1598" s="50" t="s">
        <v>150</v>
      </c>
      <c r="C1598" s="46" t="s">
        <v>188</v>
      </c>
      <c r="D1598" s="46"/>
      <c r="E1598" s="46"/>
      <c r="F1598" s="46"/>
      <c r="G1598" s="46">
        <v>1.5</v>
      </c>
      <c r="H1598" s="46"/>
      <c r="I1598" s="151"/>
      <c r="J1598" s="47"/>
      <c r="K1598" s="48"/>
      <c r="L1598" s="121"/>
    </row>
    <row r="1599" spans="1:12" s="122" customFormat="1" ht="15" customHeight="1" hidden="1">
      <c r="A1599" s="49"/>
      <c r="B1599" s="50" t="s">
        <v>151</v>
      </c>
      <c r="C1599" s="46" t="s">
        <v>188</v>
      </c>
      <c r="D1599" s="46"/>
      <c r="E1599" s="46"/>
      <c r="F1599" s="46"/>
      <c r="G1599" s="46"/>
      <c r="H1599" s="46"/>
      <c r="I1599" s="151"/>
      <c r="J1599" s="47"/>
      <c r="K1599" s="48"/>
      <c r="L1599" s="121"/>
    </row>
    <row r="1600" spans="1:12" s="122" customFormat="1" ht="15" customHeight="1">
      <c r="A1600" s="49">
        <v>25</v>
      </c>
      <c r="B1600" s="50" t="s">
        <v>244</v>
      </c>
      <c r="C1600" s="46" t="s">
        <v>276</v>
      </c>
      <c r="D1600" s="46"/>
      <c r="E1600" s="46"/>
      <c r="F1600" s="46">
        <f>SUM(F1601:F1605)</f>
        <v>48</v>
      </c>
      <c r="G1600" s="46">
        <f>SUM(G1601:G1605)</f>
        <v>17.9</v>
      </c>
      <c r="H1600" s="46"/>
      <c r="I1600" s="151" t="s">
        <v>551</v>
      </c>
      <c r="J1600" s="47">
        <v>2008</v>
      </c>
      <c r="K1600" s="48" t="s">
        <v>619</v>
      </c>
      <c r="L1600" s="121"/>
    </row>
    <row r="1601" spans="1:12" s="122" customFormat="1" ht="15" customHeight="1">
      <c r="A1601" s="49"/>
      <c r="B1601" s="51" t="s">
        <v>245</v>
      </c>
      <c r="C1601" s="46"/>
      <c r="D1601" s="46"/>
      <c r="E1601" s="46"/>
      <c r="F1601" s="46"/>
      <c r="G1601" s="46"/>
      <c r="H1601" s="46"/>
      <c r="I1601" s="151"/>
      <c r="J1601" s="47"/>
      <c r="K1601" s="48"/>
      <c r="L1601" s="121"/>
    </row>
    <row r="1602" spans="1:12" s="122" customFormat="1" ht="15" customHeight="1">
      <c r="A1602" s="49"/>
      <c r="B1602" s="51" t="s">
        <v>540</v>
      </c>
      <c r="C1602" s="46"/>
      <c r="D1602" s="46"/>
      <c r="E1602" s="46"/>
      <c r="F1602" s="46"/>
      <c r="G1602" s="46"/>
      <c r="H1602" s="46"/>
      <c r="I1602" s="151"/>
      <c r="J1602" s="47"/>
      <c r="K1602" s="48"/>
      <c r="L1602" s="121"/>
    </row>
    <row r="1603" spans="1:12" s="122" customFormat="1" ht="15" customHeight="1">
      <c r="A1603" s="49"/>
      <c r="B1603" s="51" t="s">
        <v>541</v>
      </c>
      <c r="C1603" s="46" t="s">
        <v>972</v>
      </c>
      <c r="D1603" s="46"/>
      <c r="E1603" s="46"/>
      <c r="F1603" s="46"/>
      <c r="G1603" s="46">
        <v>1</v>
      </c>
      <c r="H1603" s="46"/>
      <c r="I1603" s="151"/>
      <c r="J1603" s="47"/>
      <c r="K1603" s="48"/>
      <c r="L1603" s="121"/>
    </row>
    <row r="1604" spans="1:12" s="122" customFormat="1" ht="15" customHeight="1">
      <c r="A1604" s="49"/>
      <c r="B1604" s="50" t="s">
        <v>142</v>
      </c>
      <c r="C1604" s="46" t="s">
        <v>117</v>
      </c>
      <c r="D1604" s="46"/>
      <c r="E1604" s="46"/>
      <c r="F1604" s="46">
        <f>(60/1000)*4*200</f>
        <v>48</v>
      </c>
      <c r="G1604" s="46">
        <f>(18/1000)*4*200</f>
        <v>14.399999999999999</v>
      </c>
      <c r="H1604" s="46"/>
      <c r="I1604" s="151"/>
      <c r="J1604" s="47"/>
      <c r="K1604" s="48"/>
      <c r="L1604" s="121"/>
    </row>
    <row r="1605" spans="1:12" s="122" customFormat="1" ht="15" customHeight="1">
      <c r="A1605" s="49"/>
      <c r="B1605" s="50" t="s">
        <v>186</v>
      </c>
      <c r="C1605" s="46" t="s">
        <v>89</v>
      </c>
      <c r="D1605" s="46"/>
      <c r="E1605" s="46"/>
      <c r="F1605" s="46"/>
      <c r="G1605" s="46">
        <f>5/10*5</f>
        <v>2.5</v>
      </c>
      <c r="H1605" s="46"/>
      <c r="I1605" s="151"/>
      <c r="J1605" s="47"/>
      <c r="K1605" s="48"/>
      <c r="L1605" s="121"/>
    </row>
    <row r="1606" spans="1:12" s="122" customFormat="1" ht="15" customHeight="1">
      <c r="A1606" s="49"/>
      <c r="B1606" s="50"/>
      <c r="C1606" s="46"/>
      <c r="D1606" s="46"/>
      <c r="E1606" s="46"/>
      <c r="F1606" s="46"/>
      <c r="G1606" s="46"/>
      <c r="H1606" s="46"/>
      <c r="I1606" s="151"/>
      <c r="J1606" s="47"/>
      <c r="K1606" s="48"/>
      <c r="L1606" s="121"/>
    </row>
    <row r="1607" spans="1:12" s="122" customFormat="1" ht="15" customHeight="1">
      <c r="A1607" s="49">
        <v>26</v>
      </c>
      <c r="B1607" s="50" t="s">
        <v>246</v>
      </c>
      <c r="C1607" s="46" t="s">
        <v>280</v>
      </c>
      <c r="D1607" s="46"/>
      <c r="E1607" s="46"/>
      <c r="F1607" s="46">
        <f>SUM(F1608:F1613)</f>
        <v>55.2</v>
      </c>
      <c r="G1607" s="46">
        <f>SUM(G1608:G1613)</f>
        <v>18.56</v>
      </c>
      <c r="H1607" s="46"/>
      <c r="I1607" s="151" t="s">
        <v>551</v>
      </c>
      <c r="J1607" s="47">
        <v>2010</v>
      </c>
      <c r="K1607" s="48" t="s">
        <v>619</v>
      </c>
      <c r="L1607" s="121"/>
    </row>
    <row r="1608" spans="1:12" s="122" customFormat="1" ht="15" customHeight="1">
      <c r="A1608" s="49"/>
      <c r="B1608" s="51" t="s">
        <v>277</v>
      </c>
      <c r="C1608" s="46"/>
      <c r="D1608" s="46"/>
      <c r="E1608" s="46"/>
      <c r="F1608" s="46"/>
      <c r="G1608" s="46"/>
      <c r="H1608" s="46"/>
      <c r="I1608" s="151"/>
      <c r="J1608" s="47"/>
      <c r="K1608" s="48"/>
      <c r="L1608" s="121"/>
    </row>
    <row r="1609" spans="1:12" s="122" customFormat="1" ht="15" customHeight="1">
      <c r="A1609" s="49"/>
      <c r="B1609" s="51" t="s">
        <v>542</v>
      </c>
      <c r="C1609" s="46"/>
      <c r="D1609" s="46"/>
      <c r="E1609" s="46"/>
      <c r="F1609" s="46"/>
      <c r="G1609" s="46"/>
      <c r="H1609" s="46"/>
      <c r="I1609" s="151"/>
      <c r="J1609" s="47"/>
      <c r="K1609" s="48"/>
      <c r="L1609" s="121"/>
    </row>
    <row r="1610" spans="1:12" s="122" customFormat="1" ht="15" customHeight="1">
      <c r="A1610" s="49"/>
      <c r="B1610" s="51" t="s">
        <v>142</v>
      </c>
      <c r="C1610" s="46" t="s">
        <v>771</v>
      </c>
      <c r="D1610" s="46"/>
      <c r="E1610" s="46"/>
      <c r="F1610" s="46">
        <v>16.8</v>
      </c>
      <c r="G1610" s="46">
        <v>5.04</v>
      </c>
      <c r="H1610" s="46"/>
      <c r="I1610" s="151"/>
      <c r="J1610" s="47"/>
      <c r="K1610" s="48"/>
      <c r="L1610" s="121"/>
    </row>
    <row r="1611" spans="1:12" s="122" customFormat="1" ht="15" customHeight="1">
      <c r="A1611" s="49"/>
      <c r="B1611" s="50" t="s">
        <v>543</v>
      </c>
      <c r="C1611" s="46" t="s">
        <v>972</v>
      </c>
      <c r="D1611" s="46"/>
      <c r="E1611" s="46"/>
      <c r="F1611" s="46"/>
      <c r="G1611" s="46">
        <v>1</v>
      </c>
      <c r="H1611" s="46"/>
      <c r="I1611" s="151"/>
      <c r="J1611" s="47"/>
      <c r="K1611" s="48"/>
      <c r="L1611" s="121"/>
    </row>
    <row r="1612" spans="1:12" s="122" customFormat="1" ht="15" customHeight="1">
      <c r="A1612" s="49"/>
      <c r="B1612" s="50" t="s">
        <v>105</v>
      </c>
      <c r="C1612" s="46" t="s">
        <v>270</v>
      </c>
      <c r="D1612" s="46"/>
      <c r="E1612" s="46"/>
      <c r="F1612" s="46">
        <f>(60/1000)*4*160</f>
        <v>38.4</v>
      </c>
      <c r="G1612" s="46">
        <f>(18/1000)*4*160</f>
        <v>11.52</v>
      </c>
      <c r="H1612" s="46"/>
      <c r="I1612" s="151"/>
      <c r="J1612" s="47"/>
      <c r="K1612" s="48"/>
      <c r="L1612" s="121"/>
    </row>
    <row r="1613" spans="1:12" s="122" customFormat="1" ht="15" customHeight="1">
      <c r="A1613" s="49"/>
      <c r="B1613" s="50" t="s">
        <v>186</v>
      </c>
      <c r="C1613" s="46" t="s">
        <v>222</v>
      </c>
      <c r="D1613" s="46"/>
      <c r="E1613" s="46"/>
      <c r="F1613" s="46"/>
      <c r="G1613" s="46">
        <f>5/10*2</f>
        <v>1</v>
      </c>
      <c r="H1613" s="46"/>
      <c r="I1613" s="151"/>
      <c r="J1613" s="47"/>
      <c r="K1613" s="48"/>
      <c r="L1613" s="121"/>
    </row>
    <row r="1614" spans="1:12" s="122" customFormat="1" ht="15" customHeight="1" hidden="1">
      <c r="A1614" s="49">
        <v>27</v>
      </c>
      <c r="B1614" s="50" t="s">
        <v>247</v>
      </c>
      <c r="C1614" s="46" t="s">
        <v>210</v>
      </c>
      <c r="D1614" s="46"/>
      <c r="E1614" s="46"/>
      <c r="F1614" s="46">
        <f>SUM(F1615:F1622)</f>
        <v>100.8</v>
      </c>
      <c r="G1614" s="46">
        <f>SUM(G1615:G1622)</f>
        <v>35.239999999999995</v>
      </c>
      <c r="H1614" s="46"/>
      <c r="I1614" s="151" t="s">
        <v>551</v>
      </c>
      <c r="J1614" s="47">
        <v>2018</v>
      </c>
      <c r="K1614" s="48"/>
      <c r="L1614" s="121"/>
    </row>
    <row r="1615" spans="1:12" s="122" customFormat="1" ht="24.75" hidden="1">
      <c r="A1615" s="49"/>
      <c r="B1615" s="51" t="s">
        <v>278</v>
      </c>
      <c r="C1615" s="46"/>
      <c r="D1615" s="46"/>
      <c r="E1615" s="46"/>
      <c r="F1615" s="46"/>
      <c r="G1615" s="46"/>
      <c r="H1615" s="46"/>
      <c r="I1615" s="151"/>
      <c r="J1615" s="47"/>
      <c r="K1615" s="48"/>
      <c r="L1615" s="121"/>
    </row>
    <row r="1616" spans="1:12" s="122" customFormat="1" ht="15" customHeight="1" hidden="1">
      <c r="A1616" s="49"/>
      <c r="B1616" s="51" t="s">
        <v>544</v>
      </c>
      <c r="C1616" s="46"/>
      <c r="D1616" s="46"/>
      <c r="E1616" s="46"/>
      <c r="F1616" s="46"/>
      <c r="G1616" s="46"/>
      <c r="H1616" s="46"/>
      <c r="I1616" s="151"/>
      <c r="J1616" s="47"/>
      <c r="K1616" s="48"/>
      <c r="L1616" s="121"/>
    </row>
    <row r="1617" spans="1:12" s="122" customFormat="1" ht="15" customHeight="1" hidden="1">
      <c r="A1617" s="49"/>
      <c r="B1617" s="51" t="s">
        <v>105</v>
      </c>
      <c r="C1617" s="46" t="s">
        <v>771</v>
      </c>
      <c r="D1617" s="46"/>
      <c r="E1617" s="46"/>
      <c r="F1617" s="46">
        <v>16.8</v>
      </c>
      <c r="G1617" s="46">
        <v>5.04</v>
      </c>
      <c r="H1617" s="46"/>
      <c r="I1617" s="151"/>
      <c r="J1617" s="47"/>
      <c r="K1617" s="48"/>
      <c r="L1617" s="121"/>
    </row>
    <row r="1618" spans="1:12" s="122" customFormat="1" ht="15" customHeight="1" hidden="1">
      <c r="A1618" s="49"/>
      <c r="B1618" s="50" t="s">
        <v>527</v>
      </c>
      <c r="C1618" s="46"/>
      <c r="D1618" s="46"/>
      <c r="E1618" s="46"/>
      <c r="F1618" s="46"/>
      <c r="G1618" s="46"/>
      <c r="H1618" s="46"/>
      <c r="I1618" s="151"/>
      <c r="J1618" s="47"/>
      <c r="K1618" s="48"/>
      <c r="L1618" s="121"/>
    </row>
    <row r="1619" spans="1:12" s="122" customFormat="1" ht="15" customHeight="1" hidden="1">
      <c r="A1619" s="49"/>
      <c r="B1619" s="50" t="s">
        <v>545</v>
      </c>
      <c r="C1619" s="46"/>
      <c r="D1619" s="46"/>
      <c r="E1619" s="46"/>
      <c r="F1619" s="46"/>
      <c r="G1619" s="46">
        <v>1</v>
      </c>
      <c r="H1619" s="46"/>
      <c r="I1619" s="151"/>
      <c r="J1619" s="47"/>
      <c r="K1619" s="48"/>
      <c r="L1619" s="121"/>
    </row>
    <row r="1620" spans="1:12" s="122" customFormat="1" ht="15" customHeight="1" hidden="1">
      <c r="A1620" s="49"/>
      <c r="B1620" s="50" t="s">
        <v>105</v>
      </c>
      <c r="C1620" s="46" t="s">
        <v>279</v>
      </c>
      <c r="D1620" s="46"/>
      <c r="E1620" s="46"/>
      <c r="F1620" s="46">
        <f>(60/1000)*4*350</f>
        <v>84</v>
      </c>
      <c r="G1620" s="46">
        <f>(18/1000)*4*350</f>
        <v>25.2</v>
      </c>
      <c r="H1620" s="46"/>
      <c r="I1620" s="151"/>
      <c r="J1620" s="47"/>
      <c r="K1620" s="48"/>
      <c r="L1620" s="121"/>
    </row>
    <row r="1621" spans="1:12" s="122" customFormat="1" ht="15" customHeight="1" hidden="1">
      <c r="A1621" s="49"/>
      <c r="B1621" s="50" t="s">
        <v>150</v>
      </c>
      <c r="C1621" s="46" t="s">
        <v>210</v>
      </c>
      <c r="D1621" s="46"/>
      <c r="E1621" s="46"/>
      <c r="F1621" s="46"/>
      <c r="G1621" s="46">
        <v>4</v>
      </c>
      <c r="H1621" s="46"/>
      <c r="I1621" s="151"/>
      <c r="J1621" s="47"/>
      <c r="K1621" s="48"/>
      <c r="L1621" s="121"/>
    </row>
    <row r="1622" spans="1:12" s="122" customFormat="1" ht="15" customHeight="1" hidden="1">
      <c r="A1622" s="49"/>
      <c r="B1622" s="50" t="s">
        <v>151</v>
      </c>
      <c r="C1622" s="46" t="s">
        <v>210</v>
      </c>
      <c r="D1622" s="46"/>
      <c r="E1622" s="46"/>
      <c r="F1622" s="46"/>
      <c r="G1622" s="46"/>
      <c r="H1622" s="46"/>
      <c r="I1622" s="151"/>
      <c r="J1622" s="47"/>
      <c r="K1622" s="48"/>
      <c r="L1622" s="121"/>
    </row>
    <row r="1623" spans="1:12" s="122" customFormat="1" ht="15" customHeight="1" hidden="1">
      <c r="A1623" s="49">
        <v>28</v>
      </c>
      <c r="B1623" s="50" t="s">
        <v>248</v>
      </c>
      <c r="C1623" s="46" t="s">
        <v>281</v>
      </c>
      <c r="D1623" s="46"/>
      <c r="E1623" s="46"/>
      <c r="F1623" s="46">
        <f>SUM(F1624:F1626)</f>
        <v>16.8</v>
      </c>
      <c r="G1623" s="46">
        <f>SUM(G1624:G1626)</f>
        <v>6.54</v>
      </c>
      <c r="H1623" s="46"/>
      <c r="I1623" s="151" t="s">
        <v>551</v>
      </c>
      <c r="J1623" s="47">
        <v>2008</v>
      </c>
      <c r="K1623" s="48"/>
      <c r="L1623" s="121"/>
    </row>
    <row r="1624" spans="1:12" s="122" customFormat="1" ht="15" customHeight="1" hidden="1">
      <c r="A1624" s="49"/>
      <c r="B1624" s="51" t="s">
        <v>250</v>
      </c>
      <c r="C1624" s="46"/>
      <c r="D1624" s="46"/>
      <c r="E1624" s="46"/>
      <c r="F1624" s="46"/>
      <c r="G1624" s="46"/>
      <c r="H1624" s="46"/>
      <c r="I1624" s="151"/>
      <c r="J1624" s="47"/>
      <c r="K1624" s="48"/>
      <c r="L1624" s="121"/>
    </row>
    <row r="1625" spans="1:12" s="122" customFormat="1" ht="15" customHeight="1" hidden="1">
      <c r="A1625" s="49"/>
      <c r="B1625" s="50" t="s">
        <v>105</v>
      </c>
      <c r="C1625" s="46" t="s">
        <v>282</v>
      </c>
      <c r="D1625" s="46"/>
      <c r="E1625" s="46"/>
      <c r="F1625" s="46">
        <f>(60/1000)*4*70</f>
        <v>16.8</v>
      </c>
      <c r="G1625" s="46">
        <f>(18/1000)*4*70</f>
        <v>5.04</v>
      </c>
      <c r="H1625" s="46"/>
      <c r="I1625" s="151"/>
      <c r="J1625" s="47"/>
      <c r="K1625" s="48"/>
      <c r="L1625" s="121"/>
    </row>
    <row r="1626" spans="1:12" s="122" customFormat="1" ht="15" customHeight="1" hidden="1">
      <c r="A1626" s="49"/>
      <c r="B1626" s="50" t="s">
        <v>186</v>
      </c>
      <c r="C1626" s="46" t="s">
        <v>188</v>
      </c>
      <c r="D1626" s="46"/>
      <c r="E1626" s="46"/>
      <c r="F1626" s="46"/>
      <c r="G1626" s="46">
        <f>5/10*3</f>
        <v>1.5</v>
      </c>
      <c r="H1626" s="46"/>
      <c r="I1626" s="151"/>
      <c r="J1626" s="47"/>
      <c r="K1626" s="48"/>
      <c r="L1626" s="121"/>
    </row>
    <row r="1627" spans="1:12" s="122" customFormat="1" ht="15" customHeight="1" hidden="1">
      <c r="A1627" s="49">
        <v>29</v>
      </c>
      <c r="B1627" s="50" t="s">
        <v>249</v>
      </c>
      <c r="C1627" s="46" t="s">
        <v>280</v>
      </c>
      <c r="D1627" s="46"/>
      <c r="E1627" s="46"/>
      <c r="F1627" s="46">
        <f>SUM(F1628:F1633)</f>
        <v>36</v>
      </c>
      <c r="G1627" s="46">
        <f>SUM(G1628:G1633)</f>
        <v>12.8</v>
      </c>
      <c r="H1627" s="46"/>
      <c r="I1627" s="151" t="s">
        <v>551</v>
      </c>
      <c r="J1627" s="47">
        <v>2007</v>
      </c>
      <c r="K1627" s="48"/>
      <c r="L1627" s="121"/>
    </row>
    <row r="1628" spans="1:12" s="122" customFormat="1" ht="15" customHeight="1" hidden="1">
      <c r="A1628" s="49"/>
      <c r="B1628" s="51" t="s">
        <v>250</v>
      </c>
      <c r="C1628" s="46"/>
      <c r="D1628" s="46"/>
      <c r="E1628" s="46"/>
      <c r="F1628" s="46"/>
      <c r="G1628" s="46"/>
      <c r="H1628" s="46"/>
      <c r="I1628" s="151"/>
      <c r="J1628" s="47"/>
      <c r="K1628" s="48"/>
      <c r="L1628" s="121"/>
    </row>
    <row r="1629" spans="1:12" s="122" customFormat="1" ht="15" customHeight="1" hidden="1">
      <c r="A1629" s="49"/>
      <c r="B1629" s="51" t="s">
        <v>546</v>
      </c>
      <c r="C1629" s="46"/>
      <c r="D1629" s="46"/>
      <c r="E1629" s="46"/>
      <c r="F1629" s="46"/>
      <c r="G1629" s="46"/>
      <c r="H1629" s="46"/>
      <c r="I1629" s="151"/>
      <c r="J1629" s="47"/>
      <c r="K1629" s="48"/>
      <c r="L1629" s="121"/>
    </row>
    <row r="1630" spans="1:12" s="122" customFormat="1" ht="15" customHeight="1" hidden="1">
      <c r="A1630" s="49"/>
      <c r="B1630" s="51" t="s">
        <v>547</v>
      </c>
      <c r="C1630" s="46" t="s">
        <v>856</v>
      </c>
      <c r="D1630" s="46"/>
      <c r="E1630" s="46"/>
      <c r="F1630" s="46">
        <v>2.4</v>
      </c>
      <c r="G1630" s="46">
        <v>0.72</v>
      </c>
      <c r="H1630" s="46"/>
      <c r="I1630" s="151"/>
      <c r="J1630" s="47"/>
      <c r="K1630" s="48"/>
      <c r="L1630" s="121"/>
    </row>
    <row r="1631" spans="1:12" s="122" customFormat="1" ht="15" customHeight="1" hidden="1">
      <c r="A1631" s="49"/>
      <c r="B1631" s="51" t="s">
        <v>548</v>
      </c>
      <c r="C1631" s="46"/>
      <c r="D1631" s="46"/>
      <c r="E1631" s="46"/>
      <c r="F1631" s="46"/>
      <c r="G1631" s="46">
        <v>1</v>
      </c>
      <c r="H1631" s="46"/>
      <c r="I1631" s="151"/>
      <c r="J1631" s="47"/>
      <c r="K1631" s="48"/>
      <c r="L1631" s="121"/>
    </row>
    <row r="1632" spans="1:12" s="122" customFormat="1" ht="15" customHeight="1" hidden="1">
      <c r="A1632" s="49"/>
      <c r="B1632" s="50" t="s">
        <v>105</v>
      </c>
      <c r="C1632" s="46" t="s">
        <v>283</v>
      </c>
      <c r="D1632" s="46"/>
      <c r="E1632" s="46"/>
      <c r="F1632" s="46">
        <f>(60/1000)*4*140</f>
        <v>33.6</v>
      </c>
      <c r="G1632" s="46">
        <f>(18/1000)*4*140</f>
        <v>10.08</v>
      </c>
      <c r="H1632" s="46"/>
      <c r="I1632" s="151"/>
      <c r="J1632" s="47"/>
      <c r="K1632" s="48"/>
      <c r="L1632" s="121"/>
    </row>
    <row r="1633" spans="1:12" s="122" customFormat="1" ht="15" customHeight="1" hidden="1">
      <c r="A1633" s="49"/>
      <c r="B1633" s="50" t="s">
        <v>186</v>
      </c>
      <c r="C1633" s="46" t="s">
        <v>222</v>
      </c>
      <c r="D1633" s="46"/>
      <c r="E1633" s="46"/>
      <c r="F1633" s="46"/>
      <c r="G1633" s="46">
        <f>5/10*2</f>
        <v>1</v>
      </c>
      <c r="H1633" s="46"/>
      <c r="I1633" s="151"/>
      <c r="J1633" s="47"/>
      <c r="K1633" s="48"/>
      <c r="L1633" s="121"/>
    </row>
    <row r="1634" spans="1:12" s="122" customFormat="1" ht="15" customHeight="1" hidden="1">
      <c r="A1634" s="49"/>
      <c r="B1634" s="50"/>
      <c r="C1634" s="46"/>
      <c r="D1634" s="46"/>
      <c r="E1634" s="46"/>
      <c r="F1634" s="46"/>
      <c r="G1634" s="46"/>
      <c r="H1634" s="46"/>
      <c r="I1634" s="151"/>
      <c r="J1634" s="47"/>
      <c r="K1634" s="48"/>
      <c r="L1634" s="121"/>
    </row>
    <row r="1635" spans="1:12" s="122" customFormat="1" ht="15" customHeight="1" hidden="1">
      <c r="A1635" s="49">
        <v>30</v>
      </c>
      <c r="B1635" s="50" t="s">
        <v>127</v>
      </c>
      <c r="C1635" s="46" t="s">
        <v>280</v>
      </c>
      <c r="D1635" s="46"/>
      <c r="E1635" s="46"/>
      <c r="F1635" s="46">
        <f>SUM(F1636:F1639)</f>
        <v>57.599999999999994</v>
      </c>
      <c r="G1635" s="46">
        <f>SUM(G1636:G1639)</f>
        <v>18.28</v>
      </c>
      <c r="H1635" s="46"/>
      <c r="I1635" s="151" t="s">
        <v>551</v>
      </c>
      <c r="J1635" s="47">
        <v>2018</v>
      </c>
      <c r="K1635" s="48"/>
      <c r="L1635" s="121"/>
    </row>
    <row r="1636" spans="1:12" s="122" customFormat="1" ht="25.5" customHeight="1" hidden="1">
      <c r="A1636" s="49"/>
      <c r="B1636" s="51" t="s">
        <v>126</v>
      </c>
      <c r="C1636" s="46"/>
      <c r="D1636" s="46"/>
      <c r="E1636" s="46"/>
      <c r="F1636" s="46"/>
      <c r="G1636" s="46"/>
      <c r="H1636" s="46"/>
      <c r="I1636" s="39"/>
      <c r="J1636" s="47"/>
      <c r="K1636" s="48"/>
      <c r="L1636" s="121"/>
    </row>
    <row r="1637" spans="1:12" s="122" customFormat="1" ht="15" customHeight="1" hidden="1">
      <c r="A1637" s="49"/>
      <c r="B1637" s="51" t="s">
        <v>121</v>
      </c>
      <c r="C1637" s="46" t="s">
        <v>122</v>
      </c>
      <c r="D1637" s="46"/>
      <c r="E1637" s="46"/>
      <c r="F1637" s="46">
        <v>38.4</v>
      </c>
      <c r="G1637" s="46">
        <v>11.52</v>
      </c>
      <c r="H1637" s="46"/>
      <c r="L1637" s="121"/>
    </row>
    <row r="1638" spans="1:12" s="122" customFormat="1" ht="15" customHeight="1" hidden="1">
      <c r="A1638" s="49"/>
      <c r="B1638" s="51" t="s">
        <v>123</v>
      </c>
      <c r="C1638" s="46" t="s">
        <v>707</v>
      </c>
      <c r="D1638" s="46"/>
      <c r="E1638" s="46"/>
      <c r="F1638" s="46"/>
      <c r="G1638" s="46">
        <v>1</v>
      </c>
      <c r="H1638" s="46"/>
      <c r="I1638" s="39"/>
      <c r="J1638" s="47"/>
      <c r="K1638" s="48"/>
      <c r="L1638" s="121"/>
    </row>
    <row r="1639" spans="1:12" s="122" customFormat="1" ht="15" customHeight="1" hidden="1">
      <c r="A1639" s="49"/>
      <c r="B1639" s="50" t="s">
        <v>124</v>
      </c>
      <c r="C1639" s="46" t="s">
        <v>125</v>
      </c>
      <c r="D1639" s="46"/>
      <c r="E1639" s="46"/>
      <c r="F1639" s="46">
        <v>19.2</v>
      </c>
      <c r="G1639" s="46">
        <v>5.76</v>
      </c>
      <c r="H1639" s="46"/>
      <c r="I1639" s="39"/>
      <c r="J1639" s="47"/>
      <c r="K1639" s="48"/>
      <c r="L1639" s="121"/>
    </row>
  </sheetData>
  <sheetProtection/>
  <mergeCells count="70">
    <mergeCell ref="A894:E894"/>
    <mergeCell ref="A901:E901"/>
    <mergeCell ref="A911:E911"/>
    <mergeCell ref="A749:E749"/>
    <mergeCell ref="A715:E715"/>
    <mergeCell ref="A571:E571"/>
    <mergeCell ref="A586:E586"/>
    <mergeCell ref="A871:E871"/>
    <mergeCell ref="A816:E816"/>
    <mergeCell ref="A1245:E1245"/>
    <mergeCell ref="A1133:E1133"/>
    <mergeCell ref="A1332:E1332"/>
    <mergeCell ref="A1286:E1286"/>
    <mergeCell ref="A1159:E1159"/>
    <mergeCell ref="A1184:E1184"/>
    <mergeCell ref="A1241:E1241"/>
    <mergeCell ref="A1258:E1258"/>
    <mergeCell ref="A1320:E1320"/>
    <mergeCell ref="A791:E791"/>
    <mergeCell ref="A887:E887"/>
    <mergeCell ref="A882:E882"/>
    <mergeCell ref="A204:E204"/>
    <mergeCell ref="A739:E739"/>
    <mergeCell ref="A748:E748"/>
    <mergeCell ref="A654:G654"/>
    <mergeCell ref="A712:G712"/>
    <mergeCell ref="A4:E4"/>
    <mergeCell ref="A723:E723"/>
    <mergeCell ref="A407:E407"/>
    <mergeCell ref="A294:E294"/>
    <mergeCell ref="A525:G525"/>
    <mergeCell ref="A476:F476"/>
    <mergeCell ref="A602:E602"/>
    <mergeCell ref="J1:J2"/>
    <mergeCell ref="H1:H2"/>
    <mergeCell ref="I1:I2"/>
    <mergeCell ref="A375:E375"/>
    <mergeCell ref="A376:E376"/>
    <mergeCell ref="A408:E408"/>
    <mergeCell ref="A337:E337"/>
    <mergeCell ref="A338:E338"/>
    <mergeCell ref="A203:E203"/>
    <mergeCell ref="A293:E293"/>
    <mergeCell ref="A3:E3"/>
    <mergeCell ref="F1:G1"/>
    <mergeCell ref="A1:A2"/>
    <mergeCell ref="B1:B2"/>
    <mergeCell ref="C1:C2"/>
    <mergeCell ref="D1:D2"/>
    <mergeCell ref="E1:E2"/>
    <mergeCell ref="L652:P652"/>
    <mergeCell ref="A426:E426"/>
    <mergeCell ref="A72:E72"/>
    <mergeCell ref="A73:E73"/>
    <mergeCell ref="A121:E121"/>
    <mergeCell ref="A122:I122"/>
    <mergeCell ref="A242:E242"/>
    <mergeCell ref="A243:E243"/>
    <mergeCell ref="A167:E167"/>
    <mergeCell ref="A166:E166"/>
    <mergeCell ref="A1343:E1343"/>
    <mergeCell ref="A427:E427"/>
    <mergeCell ref="A475:E475"/>
    <mergeCell ref="A524:E524"/>
    <mergeCell ref="A553:E553"/>
    <mergeCell ref="A1138:E1138"/>
    <mergeCell ref="A790:E790"/>
    <mergeCell ref="A1032:E1032"/>
    <mergeCell ref="A825:E825"/>
    <mergeCell ref="A856:E856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&amp;U88-23&amp;C&amp;"-,полужирный"&amp;16План технического обслуживания и ремонта энергооборудования, коммуникаций и систем на &amp;U2020&amp;U год
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85" zoomScaleNormal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37" t="s">
        <v>602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0.25">
      <c r="A3" s="229" t="s">
        <v>570</v>
      </c>
      <c r="B3" s="229"/>
      <c r="C3" s="229"/>
      <c r="D3" s="229"/>
      <c r="E3" s="231" t="s">
        <v>571</v>
      </c>
      <c r="F3" s="231"/>
      <c r="G3" s="231"/>
      <c r="H3" s="231"/>
      <c r="I3" s="231"/>
      <c r="J3" s="231"/>
      <c r="K3" s="34"/>
      <c r="L3" s="24" t="s">
        <v>319</v>
      </c>
      <c r="M3" s="34"/>
      <c r="N3" s="24" t="s">
        <v>307</v>
      </c>
      <c r="O3" s="24"/>
      <c r="P3" s="228" t="s">
        <v>322</v>
      </c>
      <c r="Q3" s="228"/>
      <c r="R3" s="24"/>
    </row>
    <row r="4" spans="1:20" ht="18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9" t="s">
        <v>312</v>
      </c>
      <c r="Q4" s="239"/>
      <c r="R4" s="239"/>
      <c r="S4" s="239"/>
      <c r="T4" s="239"/>
    </row>
    <row r="5" spans="1:20" ht="20.25">
      <c r="A5" s="31" t="s">
        <v>323</v>
      </c>
      <c r="B5" s="25" t="s">
        <v>313</v>
      </c>
      <c r="C5" s="25"/>
      <c r="D5" s="26"/>
      <c r="E5" s="25"/>
      <c r="F5" s="238"/>
      <c r="G5" s="238"/>
      <c r="H5" s="27"/>
      <c r="I5" s="27"/>
      <c r="J5" s="25"/>
      <c r="K5" s="25"/>
      <c r="L5" s="25"/>
      <c r="M5" s="25"/>
      <c r="N5" s="24"/>
      <c r="O5" s="24"/>
      <c r="P5" s="239"/>
      <c r="Q5" s="239"/>
      <c r="R5" s="239"/>
      <c r="S5" s="239"/>
      <c r="T5" s="239"/>
    </row>
    <row r="6" spans="1:18" ht="18.75">
      <c r="A6" s="24"/>
      <c r="B6" s="24"/>
      <c r="C6" s="24"/>
      <c r="D6" s="24"/>
      <c r="E6" s="24"/>
      <c r="F6" s="24"/>
      <c r="G6" s="24"/>
      <c r="H6" s="24"/>
      <c r="I6" s="28"/>
      <c r="J6" s="24"/>
      <c r="K6" s="24"/>
      <c r="L6" s="24"/>
      <c r="M6" s="24"/>
      <c r="N6" s="24"/>
      <c r="O6" s="24"/>
      <c r="P6" s="24"/>
      <c r="Q6" s="24"/>
      <c r="R6" s="24"/>
    </row>
    <row r="7" spans="1:18" ht="20.25">
      <c r="A7" s="31" t="s">
        <v>323</v>
      </c>
      <c r="B7" s="31" t="e">
        <f>'Свод 2016'!C141</f>
        <v>#REF!</v>
      </c>
      <c r="C7" s="31" t="s">
        <v>309</v>
      </c>
      <c r="D7" s="31" t="e">
        <f>'Свод 2016'!C143</f>
        <v>#REF!</v>
      </c>
      <c r="E7" s="31" t="s">
        <v>308</v>
      </c>
      <c r="F7" s="228" t="e">
        <f>B7+D7</f>
        <v>#REF!</v>
      </c>
      <c r="G7" s="228"/>
      <c r="H7" s="228"/>
      <c r="I7" s="25" t="s">
        <v>310</v>
      </c>
      <c r="J7" s="31"/>
      <c r="K7" s="24"/>
      <c r="L7" s="24"/>
      <c r="M7" s="24"/>
      <c r="N7" s="24"/>
      <c r="O7" s="24"/>
      <c r="P7" s="24"/>
      <c r="Q7" s="24"/>
      <c r="R7" s="24"/>
    </row>
    <row r="8" spans="1:18" ht="20.25">
      <c r="A8" s="231" t="s">
        <v>311</v>
      </c>
      <c r="B8" s="240" t="s">
        <v>314</v>
      </c>
      <c r="C8" s="240"/>
      <c r="D8" s="240"/>
      <c r="E8" s="232" t="s">
        <v>674</v>
      </c>
      <c r="F8" s="230" t="s">
        <v>324</v>
      </c>
      <c r="G8" s="230"/>
      <c r="H8" s="230"/>
      <c r="I8" s="230"/>
      <c r="J8" s="230"/>
      <c r="K8" s="230"/>
      <c r="L8" s="230"/>
      <c r="M8" s="230"/>
      <c r="N8" s="24"/>
      <c r="O8" s="227"/>
      <c r="P8" s="227"/>
      <c r="Q8" s="24"/>
      <c r="R8" s="24"/>
    </row>
    <row r="9" spans="1:18" ht="20.25">
      <c r="A9" s="231"/>
      <c r="B9" s="228" t="s">
        <v>317</v>
      </c>
      <c r="C9" s="228"/>
      <c r="D9" s="228"/>
      <c r="E9" s="232"/>
      <c r="F9" s="230"/>
      <c r="G9" s="230"/>
      <c r="H9" s="230"/>
      <c r="I9" s="230"/>
      <c r="J9" s="230"/>
      <c r="K9" s="230"/>
      <c r="L9" s="230"/>
      <c r="M9" s="230"/>
      <c r="N9" s="24"/>
      <c r="O9" s="24"/>
      <c r="P9" s="24"/>
      <c r="Q9" s="24"/>
      <c r="R9" s="24"/>
    </row>
    <row r="10" spans="1:18" ht="18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8.75">
      <c r="A11" s="231" t="s">
        <v>311</v>
      </c>
      <c r="B11" s="234" t="e">
        <f>F7</f>
        <v>#REF!</v>
      </c>
      <c r="C11" s="234"/>
      <c r="D11" s="234"/>
      <c r="E11" s="232" t="s">
        <v>308</v>
      </c>
      <c r="F11" s="233" t="e">
        <f>(B11+D11)/(B12*D12)</f>
        <v>#REF!</v>
      </c>
      <c r="G11" s="233" t="s">
        <v>582</v>
      </c>
      <c r="H11" s="233"/>
      <c r="I11" s="23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8.75">
      <c r="A12" s="231"/>
      <c r="B12" s="29">
        <v>1</v>
      </c>
      <c r="C12" s="33" t="s">
        <v>316</v>
      </c>
      <c r="D12" s="30">
        <v>1713</v>
      </c>
      <c r="E12" s="232"/>
      <c r="F12" s="233"/>
      <c r="G12" s="233"/>
      <c r="H12" s="233"/>
      <c r="I12" s="233"/>
      <c r="J12" s="24"/>
      <c r="K12" s="24"/>
      <c r="L12" s="24"/>
      <c r="M12" s="25"/>
      <c r="N12" s="25"/>
      <c r="O12" s="24"/>
      <c r="P12" s="24"/>
      <c r="Q12" s="24"/>
      <c r="R12" s="24"/>
    </row>
    <row r="13" spans="1:18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8" ht="20.25">
      <c r="A14" s="235" t="s">
        <v>318</v>
      </c>
      <c r="B14" s="240" t="s">
        <v>320</v>
      </c>
      <c r="C14" s="240"/>
      <c r="D14" s="24"/>
      <c r="E14" s="231" t="s">
        <v>674</v>
      </c>
      <c r="F14" s="229" t="s">
        <v>324</v>
      </c>
      <c r="G14" s="229"/>
      <c r="H14" s="229"/>
      <c r="I14" s="229"/>
      <c r="J14" s="229"/>
      <c r="K14" s="229"/>
      <c r="L14" s="229"/>
      <c r="M14" s="231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25"/>
      <c r="Y14" s="24"/>
      <c r="Z14" s="24"/>
      <c r="AA14" s="24"/>
      <c r="AB14" s="24"/>
    </row>
    <row r="15" spans="1:20" ht="20.25">
      <c r="A15" s="235"/>
      <c r="B15" s="228" t="s">
        <v>321</v>
      </c>
      <c r="C15" s="228"/>
      <c r="D15" s="24"/>
      <c r="E15" s="231"/>
      <c r="F15" s="229"/>
      <c r="G15" s="229"/>
      <c r="H15" s="229"/>
      <c r="I15" s="229"/>
      <c r="J15" s="229"/>
      <c r="K15" s="229"/>
      <c r="L15" s="229"/>
      <c r="M15" s="231"/>
      <c r="N15" s="34"/>
      <c r="O15" s="34"/>
      <c r="P15" s="34"/>
      <c r="Q15" s="34"/>
      <c r="R15" s="34"/>
      <c r="S15" s="34"/>
      <c r="T15" s="34"/>
    </row>
    <row r="16" spans="1:18" ht="18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8.75">
      <c r="A17" s="231" t="s">
        <v>318</v>
      </c>
      <c r="B17" s="241" t="s">
        <v>572</v>
      </c>
      <c r="C17" s="241"/>
      <c r="D17" s="232" t="s">
        <v>308</v>
      </c>
      <c r="E17" s="236" t="e">
        <f>F7/B18</f>
        <v>#REF!</v>
      </c>
      <c r="F17" s="236"/>
      <c r="G17" s="233" t="s">
        <v>583</v>
      </c>
      <c r="H17" s="233"/>
      <c r="I17" s="233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8.75">
      <c r="A18" s="231"/>
      <c r="B18" s="242">
        <v>1100</v>
      </c>
      <c r="C18" s="242"/>
      <c r="D18" s="232"/>
      <c r="E18" s="236"/>
      <c r="F18" s="236"/>
      <c r="G18" s="233"/>
      <c r="H18" s="233"/>
      <c r="I18" s="233"/>
      <c r="J18" s="24"/>
      <c r="K18" s="24"/>
      <c r="L18" s="24"/>
      <c r="M18" s="24"/>
      <c r="N18" s="24"/>
      <c r="O18" s="24"/>
      <c r="P18" s="24"/>
      <c r="Q18" s="24"/>
      <c r="R18" s="24"/>
    </row>
    <row r="19" spans="11:18" ht="18.75">
      <c r="K19" s="24"/>
      <c r="L19" s="24"/>
      <c r="M19" s="24"/>
      <c r="N19" s="24"/>
      <c r="O19" s="24"/>
      <c r="P19" s="24"/>
      <c r="Q19" s="24"/>
      <c r="R19" s="24"/>
    </row>
    <row r="20" spans="1:18" ht="18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0.25">
      <c r="A21" s="25" t="s">
        <v>315</v>
      </c>
      <c r="B21" s="25"/>
      <c r="C21" s="25"/>
      <c r="D21" s="25"/>
      <c r="E21" s="28" t="s">
        <v>674</v>
      </c>
      <c r="F21" s="229" t="s">
        <v>324</v>
      </c>
      <c r="G21" s="229"/>
      <c r="H21" s="229"/>
      <c r="I21" s="229"/>
      <c r="J21" s="229"/>
      <c r="K21" s="229"/>
      <c r="L21" s="229"/>
      <c r="M21" s="229"/>
      <c r="N21" s="24"/>
      <c r="O21" s="24"/>
      <c r="P21" s="24"/>
      <c r="Q21" s="24"/>
      <c r="R21" s="24"/>
    </row>
    <row r="22" spans="1:18" ht="18.75">
      <c r="A22" s="25"/>
      <c r="B22" s="25"/>
      <c r="C22" s="25"/>
      <c r="D22" s="25"/>
      <c r="E22" s="28"/>
      <c r="F22" s="32"/>
      <c r="G22" s="32"/>
      <c r="H22" s="32"/>
      <c r="I22" s="32"/>
      <c r="J22" s="32"/>
      <c r="K22" s="32"/>
      <c r="L22" s="32"/>
      <c r="M22" s="32"/>
      <c r="N22" s="24"/>
      <c r="O22" s="24"/>
      <c r="P22" s="24"/>
      <c r="Q22" s="24"/>
      <c r="R22" s="24"/>
    </row>
    <row r="23" spans="1:18" ht="20.25">
      <c r="A23" s="227" t="s">
        <v>584</v>
      </c>
      <c r="B23" s="227"/>
      <c r="C23" s="227"/>
      <c r="D23" s="2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8.75">
      <c r="A24" s="28"/>
      <c r="B24" s="28"/>
      <c r="C24" s="28"/>
      <c r="D24" s="2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8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8.75">
      <c r="A26" s="228" t="s">
        <v>581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</row>
    <row r="28" spans="1:18" ht="18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</sheetData>
  <sheetProtection/>
  <mergeCells count="33"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  <mergeCell ref="A1:R1"/>
    <mergeCell ref="A3:D3"/>
    <mergeCell ref="F5:G5"/>
    <mergeCell ref="E3:J3"/>
    <mergeCell ref="P3:Q3"/>
    <mergeCell ref="P4:T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O8:P8"/>
    <mergeCell ref="B9:D9"/>
    <mergeCell ref="F21:M21"/>
    <mergeCell ref="A23:D23"/>
    <mergeCell ref="F8:M9"/>
    <mergeCell ref="E14:E15"/>
    <mergeCell ref="M14:M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Воронин МВ</cp:lastModifiedBy>
  <cp:lastPrinted>2019-11-26T11:08:42Z</cp:lastPrinted>
  <dcterms:created xsi:type="dcterms:W3CDTF">2013-04-03T08:12:15Z</dcterms:created>
  <dcterms:modified xsi:type="dcterms:W3CDTF">2020-02-28T09:13:43Z</dcterms:modified>
  <cp:category/>
  <cp:version/>
  <cp:contentType/>
  <cp:contentStatus/>
</cp:coreProperties>
</file>