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9060" activeTab="0"/>
  </bookViews>
  <sheets>
    <sheet name="к.р." sheetId="1" r:id="rId1"/>
    <sheet name="т.р." sheetId="2" r:id="rId2"/>
    <sheet name="стор." sheetId="3" r:id="rId3"/>
    <sheet name="ТО ЗМЗ" sheetId="4" r:id="rId4"/>
  </sheets>
  <definedNames>
    <definedName name="_xlnm._FilterDatabase" localSheetId="2" hidden="1">'стор.'!$A$6:$S$57</definedName>
    <definedName name="_xlnm._FilterDatabase" localSheetId="1" hidden="1">'т.р.'!$D$8:$D$64</definedName>
    <definedName name="_xlnm.Print_Titles" localSheetId="0">'к.р.'!$3:$6</definedName>
    <definedName name="_xlnm.Print_Titles" localSheetId="2">'стор.'!$3:$6</definedName>
    <definedName name="_xlnm.Print_Titles" localSheetId="1">'т.р.'!$4:$7</definedName>
    <definedName name="_xlnm.Print_Area" localSheetId="1">'т.р.'!$4:$7</definedName>
  </definedNames>
  <calcPr fullCalcOnLoad="1"/>
</workbook>
</file>

<file path=xl/sharedStrings.xml><?xml version="1.0" encoding="utf-8"?>
<sst xmlns="http://schemas.openxmlformats.org/spreadsheetml/2006/main" count="726" uniqueCount="249">
  <si>
    <t>Наименование работ</t>
  </si>
  <si>
    <t>ЦО</t>
  </si>
  <si>
    <t xml:space="preserve">Заказчик     </t>
  </si>
  <si>
    <t xml:space="preserve">Исполни-    тель      </t>
  </si>
  <si>
    <t>Шифр затрат</t>
  </si>
  <si>
    <t>Стоимость   всего,       тыс.руб         без НДС</t>
  </si>
  <si>
    <t>Обоснование проведения ремонта</t>
  </si>
  <si>
    <t>1 кв.</t>
  </si>
  <si>
    <t>II кв.</t>
  </si>
  <si>
    <t>III кв.</t>
  </si>
  <si>
    <t>IY кв.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</si>
  <si>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</si>
  <si>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</si>
  <si>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</si>
  <si>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</si>
  <si>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</si>
  <si>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</si>
  <si>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</si>
  <si>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</si>
  <si>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</si>
  <si>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</t>
  </si>
  <si>
    <t>дек.</t>
  </si>
  <si>
    <t>0 326</t>
  </si>
  <si>
    <t>16-00</t>
  </si>
  <si>
    <t>ПГЭ</t>
  </si>
  <si>
    <t>Подряд</t>
  </si>
  <si>
    <t>0 126</t>
  </si>
  <si>
    <t>60-00</t>
  </si>
  <si>
    <t>Теплоцех</t>
  </si>
  <si>
    <t>ЦВКиОС</t>
  </si>
  <si>
    <t>10-30</t>
  </si>
  <si>
    <t>Эксперим.</t>
  </si>
  <si>
    <t>Хоз.способ</t>
  </si>
  <si>
    <t>ВСЕГО</t>
  </si>
  <si>
    <t>сент</t>
  </si>
  <si>
    <t>0 125</t>
  </si>
  <si>
    <t>0 325</t>
  </si>
  <si>
    <t>Ремонт энергооборудования</t>
  </si>
  <si>
    <t>Ремонт энергосетей</t>
  </si>
  <si>
    <t>Ремонт энергетического оборудования</t>
  </si>
  <si>
    <t>Повышение надежности энергоснабжения завода</t>
  </si>
  <si>
    <t>17-00</t>
  </si>
  <si>
    <t>УГА</t>
  </si>
  <si>
    <t>УОиК</t>
  </si>
  <si>
    <t>05-00</t>
  </si>
  <si>
    <t>СБ</t>
  </si>
  <si>
    <t>ВСЕГО :</t>
  </si>
  <si>
    <t>№ п/п</t>
  </si>
  <si>
    <t>Заказчик       (ЦО)</t>
  </si>
  <si>
    <t>Шифр   затрат</t>
  </si>
  <si>
    <t xml:space="preserve">Затраты всего,      тыс. руб </t>
  </si>
  <si>
    <t>I кв.</t>
  </si>
  <si>
    <t>IV кв.</t>
  </si>
  <si>
    <t>февр.</t>
  </si>
  <si>
    <t>апрель</t>
  </si>
  <si>
    <t>август</t>
  </si>
  <si>
    <t>сент.</t>
  </si>
  <si>
    <t>нояб.</t>
  </si>
  <si>
    <t>0 336</t>
  </si>
  <si>
    <t>0 884</t>
  </si>
  <si>
    <t>0 103</t>
  </si>
  <si>
    <t>Ремонт автомобильной техники</t>
  </si>
  <si>
    <t>Тех.обслуживание приборов безопасности   а/крана и подъемников КС-35715 и АП-18-04</t>
  </si>
  <si>
    <t>0 131</t>
  </si>
  <si>
    <t>Диагностика оборудования ОРУ-110кВ перед грозо-      сезоном</t>
  </si>
  <si>
    <t>0 666</t>
  </si>
  <si>
    <t>Демеркуризация ртутьсодержащих ламп</t>
  </si>
  <si>
    <t>Тех.обслуживание компрессора "Атлас-Копко" установки   "Альфа-Лаваль"</t>
  </si>
  <si>
    <t>0 124</t>
  </si>
  <si>
    <t>Техническое обслуживание установки по переработке МШО "Альфа-Лаваль</t>
  </si>
  <si>
    <t>Техническое обслуживание узлов учета питьевой и сточной воды</t>
  </si>
  <si>
    <t>Экспертиза качества топлива</t>
  </si>
  <si>
    <t>Начальник производства главного энергетика</t>
  </si>
  <si>
    <t>П Л А Н</t>
  </si>
  <si>
    <t>Заказчик</t>
  </si>
  <si>
    <t>Ц О</t>
  </si>
  <si>
    <t>откл.</t>
  </si>
  <si>
    <t>Ремонт эл.силового оборудования (мат.)</t>
  </si>
  <si>
    <t>Ремонт сан.технического оборудования (мат.)</t>
  </si>
  <si>
    <t>Ремонт теплотехнического оборудования (мат.)</t>
  </si>
  <si>
    <t>Ремонт  энергетических сетей (мат.)</t>
  </si>
  <si>
    <t>Ремонт  сан.технических сетей (мат.)</t>
  </si>
  <si>
    <t>Ремонт теплотехнических сетей (мат.)</t>
  </si>
  <si>
    <t>УГА (УОЗиС)</t>
  </si>
  <si>
    <t>Кап. ремонт энергосетей (материалы)</t>
  </si>
  <si>
    <t>ТО компрессора SM 4000</t>
  </si>
  <si>
    <t>ТО оборудования частотных приводов</t>
  </si>
  <si>
    <t>Оценка готовности РТХ к работе в ОЗП</t>
  </si>
  <si>
    <t>Расчет тарифа на передачу тепловой энергии по тепловым сетям предприятия (транзит)</t>
  </si>
  <si>
    <t>Проверка технического состояния транспортных средств при техосмотре</t>
  </si>
  <si>
    <t>Диагностика и освидетельствование оборудования, отработавшего нормативный срок службы</t>
  </si>
  <si>
    <t>2013 год</t>
  </si>
  <si>
    <t>ТО компрессора Regul 150</t>
  </si>
  <si>
    <t>0 450</t>
  </si>
  <si>
    <t>Д.В.Хлебников</t>
  </si>
  <si>
    <t>по смете затрат на техническое обслуживание энергооборудования и эл.силовых установок, сооружений</t>
  </si>
  <si>
    <t>Ремонт запорной арматуры</t>
  </si>
  <si>
    <t>22-00</t>
  </si>
  <si>
    <t>Гостехосмотр транспортных средств</t>
  </si>
  <si>
    <t>49-00</t>
  </si>
  <si>
    <t>ЦПД</t>
  </si>
  <si>
    <t>60-30</t>
  </si>
  <si>
    <t xml:space="preserve">Тех.обслуживание автоматизированной системы коммерческого учета эл.энергии  (АИИС КУЭ)  </t>
  </si>
  <si>
    <t>ТО (очистка поверхностей нагрева) водогрейных котлов ПТВМ-100, ст.№1,2,3</t>
  </si>
  <si>
    <t>ФП прогноз 2013г (факт 8мес.+ 3 мес.тек.пл.+ 1мес.ФП)</t>
  </si>
  <si>
    <t>новый лимит</t>
  </si>
  <si>
    <t>бал.счет</t>
  </si>
  <si>
    <t>25всп</t>
  </si>
  <si>
    <t>25всп.</t>
  </si>
  <si>
    <t>Начальник ПГЭ</t>
  </si>
  <si>
    <t>Диагностика высоковольтных выключателей ЭГВ-110 кВ</t>
  </si>
  <si>
    <t>Ремонт освещения в котельной</t>
  </si>
  <si>
    <t>Ремонт системы противопожарного водопровода в первом подъезде инжен.корпуса</t>
  </si>
  <si>
    <t>ТО оборудования частотно-регулируемых приводов насосных</t>
  </si>
  <si>
    <t>64-31</t>
  </si>
  <si>
    <t>64-33</t>
  </si>
  <si>
    <t>Мотор</t>
  </si>
  <si>
    <t>Расчеты и  экспертиза  расчетов нормативов (НЗТ, НУР, потери)</t>
  </si>
  <si>
    <t>ТО электронной части оборудования и КИПиА</t>
  </si>
  <si>
    <t>Экспертиза водогрейного котла ПТВМ №3 рег.№ 30900</t>
  </si>
  <si>
    <t>Экспертиза парового котла ДКВ №3 рег.№ 13459 с экономайзером</t>
  </si>
  <si>
    <t>Экспертиза газового фильтра рег.№ 65393</t>
  </si>
  <si>
    <t>Техническое (приборное) обследование газопровода ввода  в ГРП-1</t>
  </si>
  <si>
    <t>ЦЭиКЭС</t>
  </si>
  <si>
    <t>Ремонт отопления инженерного корпуса от узла ввода до элеваторов</t>
  </si>
  <si>
    <t>Ремонт сети освещения (замена светильников) в здании инженерного корпуса</t>
  </si>
  <si>
    <t>Ремонт силовой, розеточной и осветительной сетей (здание заводоуправления)</t>
  </si>
  <si>
    <t>Ремонт системы отопления в мужском и женских санузлах 1-6 этажей (инженерный корпус)</t>
  </si>
  <si>
    <t>Ремонт стояка противопожарного водопровода в адм. здании</t>
  </si>
  <si>
    <t>Ремонт автоматизированной системы технического учета электроэнергии ("КТС Энергия")</t>
  </si>
  <si>
    <t>Внеочередное технич. освидетельствование водогрейного котла ПТВМ-100 № 3, рег.№ 30900</t>
  </si>
  <si>
    <t>Ремонт эл.двигателей и компрессоров</t>
  </si>
  <si>
    <t>55-00</t>
  </si>
  <si>
    <t xml:space="preserve">Техническое диагностирование наружных газопроводов </t>
  </si>
  <si>
    <t>Услуги ЦЭиКЭС</t>
  </si>
  <si>
    <t>19-60</t>
  </si>
  <si>
    <t>56-40</t>
  </si>
  <si>
    <t>55-21</t>
  </si>
  <si>
    <t>55-23</t>
  </si>
  <si>
    <t>Перерегистрация 3-х электролабораторий в Ростехнадзоре</t>
  </si>
  <si>
    <t>Кап. ремонт АСДУЭ ПАО "ЗМЗ"</t>
  </si>
  <si>
    <t>Ремонт участка напорного трубопровода НОВ-4</t>
  </si>
  <si>
    <t>Ремонт энергосетей (мат.)</t>
  </si>
  <si>
    <t>Транспор.цех</t>
  </si>
  <si>
    <t>19-50</t>
  </si>
  <si>
    <t xml:space="preserve">Расчеты и  экспертиза  расчетов нормативов технологических потерь  эл.энергии </t>
  </si>
  <si>
    <t>Разработка и поддержка в работоспособном состоянии программного обеспечения АИИС ТУЭ "КТС Энергия"</t>
  </si>
  <si>
    <t>ФАКТ</t>
  </si>
  <si>
    <t>ЦАЛ</t>
  </si>
  <si>
    <t>75-00</t>
  </si>
  <si>
    <t>0 219</t>
  </si>
  <si>
    <t>на 01.12.16</t>
  </si>
  <si>
    <t>2017год</t>
  </si>
  <si>
    <t>Кап. ремонт ячеек ввода №2, №24 с заменой МВ-10 на ВВп-10 (ГПП-1)</t>
  </si>
  <si>
    <t>Кап. ремонт ячеек  № 52, № 47 секционных масл.выключателей СМВ-10  с заменой МВ-10 на ВВп-10 (ГПП-2)</t>
  </si>
  <si>
    <t xml:space="preserve">ДОиРО </t>
  </si>
  <si>
    <t>64-23</t>
  </si>
  <si>
    <t>Услуги ДОиРО</t>
  </si>
  <si>
    <t>подряд</t>
  </si>
  <si>
    <t>х.способ</t>
  </si>
  <si>
    <t>ТЦ</t>
  </si>
  <si>
    <t>2017 год</t>
  </si>
  <si>
    <t>Ремонт сиситемы телемеханики электросилового оборудования</t>
  </si>
  <si>
    <t>64-20</t>
  </si>
  <si>
    <t>доп.объем 100+112,46+22,54 = 235</t>
  </si>
  <si>
    <r>
      <t>Ремонт (замена) трубопровода ГВС в здании СОП-1</t>
    </r>
    <r>
      <rPr>
        <b/>
        <sz val="12"/>
        <color indexed="10"/>
        <rFont val="Times New Roman"/>
        <family val="1"/>
      </rPr>
      <t xml:space="preserve"> (смета)</t>
    </r>
  </si>
  <si>
    <r>
      <t xml:space="preserve">Ремонт (замена) трубопровода ХПВ в здании СОП-1 </t>
    </r>
    <r>
      <rPr>
        <b/>
        <sz val="12"/>
        <color indexed="10"/>
        <rFont val="Times New Roman"/>
        <family val="1"/>
      </rPr>
      <t>(смета)</t>
    </r>
  </si>
  <si>
    <t>Ремонт кабельной трассы здания СОП-1</t>
  </si>
  <si>
    <t>Ремонт системы канализации на 2 этаже (каб. №219, 225, 226) (здание инженерного корпуса)</t>
  </si>
  <si>
    <t>Ремонт трубопроводов верхнего розлива системы отопления здания заводоуправления</t>
  </si>
  <si>
    <t>Ремонт системы отопления в каб.№409 (замена радиаторов)( заводоуправление)</t>
  </si>
  <si>
    <t>Ремонт нижнего розлива в цокольном этаже (заводоуправление)</t>
  </si>
  <si>
    <t>Ремонт сантехнических приборов в санитарных узлах(замена смывных бачков)(инженерный корпус)</t>
  </si>
  <si>
    <t>Ремонт запорной арматуры в тепловом пункте (здание ДП)</t>
  </si>
  <si>
    <t>Ремонт электросетей (замена светильников) в кабинете 1-го и 2-го этажей (здание ДП)</t>
  </si>
  <si>
    <t>Ремонт системы отопления на 4 этаже (установка запорной арматуры)( административное здание)</t>
  </si>
  <si>
    <t>Ремонт системы отопления бюро пропусков</t>
  </si>
  <si>
    <t>56-41 (19-60)</t>
  </si>
  <si>
    <t>56-41 (05-00)</t>
  </si>
  <si>
    <t xml:space="preserve">Техническое обслуживание автоматизированной системы оперативного диспетчерского управления электроснабжением ПАО "ЗМЗ" (АСДУЭ)  </t>
  </si>
  <si>
    <t>Техническое обслуживание системы телемеханики электросилового оборудования ПАО "ЗМЗ"</t>
  </si>
  <si>
    <t xml:space="preserve">Техническое обслуживание автоматизированной информационно-измерительной системы технического учета электроэнергии "КТС Энергия" ПАО "ЗМЗ"                                         </t>
  </si>
  <si>
    <t>Внесение изменений в данные единичного средства измерения АИИС КУЭ ПАО "ЗМЗ"</t>
  </si>
  <si>
    <t>Годовая техническая поддержка  ПО Альфа Центра</t>
  </si>
  <si>
    <t>Годовая техническая поддержка ПО "КТС Энергия"</t>
  </si>
  <si>
    <t>Мониторинг контроля качества электроэнергии</t>
  </si>
  <si>
    <t xml:space="preserve">Проведение энергоаудита с составлением энергетического паспорта </t>
  </si>
  <si>
    <t>Ремонт легковых автомобилей (Toyota, Ford, УАЗ)</t>
  </si>
  <si>
    <t>Экспертиза промышленной безопасности а/крана КС-35715, а/гидроподъемника АП-18-04 и подъемника LM 2-100</t>
  </si>
  <si>
    <t>Анализ питьевой воды и воды из скважин на площадке завода, в водохранилище, на полигоне, фекальных стоков</t>
  </si>
  <si>
    <t>Экспертиза тех.устройств (пар. котел ДКВ-10/13, экономайзер, подогреватели мазута, насосы мазутонасосной, мазутное хозяйство, кран мостовой)</t>
  </si>
  <si>
    <t>Техническое освидетельствование трубопроводов и паропроводов</t>
  </si>
  <si>
    <t>Режимно-наладочные испытания ПТВМ-100 №1,2,3; ДКВ-10/13 №2,3,4; ДКВР-20/13 №6,7; участка водоподготовки</t>
  </si>
  <si>
    <t xml:space="preserve">Диагностика и ревизия мазутопровода </t>
  </si>
  <si>
    <t xml:space="preserve"> и энергетических систем на 2017 год</t>
  </si>
  <si>
    <t xml:space="preserve"> и энергетических систем в 2017 год</t>
  </si>
  <si>
    <t>10.1</t>
  </si>
  <si>
    <t>Ремонт сварочного аппарата-инвертора ESAB</t>
  </si>
  <si>
    <t>10.2</t>
  </si>
  <si>
    <t>Ремонт насоса СМ250-200-400</t>
  </si>
  <si>
    <t>10.3</t>
  </si>
  <si>
    <t>Ремонт тали электрической подвесной</t>
  </si>
  <si>
    <t>Перемещение станков из здания метрологии на СОП-1</t>
  </si>
  <si>
    <t>10.4</t>
  </si>
  <si>
    <t>Ремонт тиристорного возбудителя</t>
  </si>
  <si>
    <t>60-08</t>
  </si>
  <si>
    <t>Ремонт электронной части регуляторов Р 25.1 и усилителя УПД 2-03</t>
  </si>
  <si>
    <t>ДОиРО</t>
  </si>
  <si>
    <t>Лабораторное исследование природной воды</t>
  </si>
  <si>
    <t>10.5</t>
  </si>
  <si>
    <t>Ремонт шибера Ду400 на СОП-2, инв. № 31119</t>
  </si>
  <si>
    <t>Ремонт электронной части регуляторов  и сигнализатора</t>
  </si>
  <si>
    <t>4.1</t>
  </si>
  <si>
    <t>Перемещеиие оборудования из здания СОП-2 в корпус № 2</t>
  </si>
  <si>
    <t>56-41</t>
  </si>
  <si>
    <t>Ремонт электроснабжения корпуса складов</t>
  </si>
  <si>
    <t>ОКУ</t>
  </si>
  <si>
    <t xml:space="preserve"> Подряд</t>
  </si>
  <si>
    <t>Тех.испытание турбокомпрессора К-250-61-1 с внедрением в систему смазки "МЕГОС"</t>
  </si>
  <si>
    <t>Ремонт указательных штанг с поплавковым устройством для определения объема воды на РЧВ-2</t>
  </si>
  <si>
    <t>Ремонт вала насоса СМ 250-200-400, инв. 80888</t>
  </si>
  <si>
    <t>10.6</t>
  </si>
  <si>
    <t>10.7</t>
  </si>
  <si>
    <t>13.1</t>
  </si>
  <si>
    <t>Ремонт солевых приямков водогрейной котельной</t>
  </si>
  <si>
    <t xml:space="preserve">Тех.обслуживание компрессора "DALGAKIRAN TIDY 50" </t>
  </si>
  <si>
    <t>ЦЭС</t>
  </si>
  <si>
    <t>График работ по капитальному  ремонту энергооборудования и эл.установок, сооружений и энергосететей на 2017 год по ПАО "ЗМЗ" (ФАКТ)</t>
  </si>
  <si>
    <t>График работ по  текущему   ремонту энергооборудования и эл.установок, сооружений и энергосететей на 2017 год по ПАО "ЗМЗ" (ФАКТ)</t>
  </si>
  <si>
    <t>СМЕТА ЗАТРАТ НА РАБОТЫ, ВЫПОЛНЯЕМЫЕ  СИЛАМИ СТОРОННИХ ОРГАНИЗАЦИЙ НА 2017 ГОД (ФАКТ)</t>
  </si>
  <si>
    <t>10.9</t>
  </si>
  <si>
    <t>10.10</t>
  </si>
  <si>
    <t>Ремонт насоса к 290/30 на КНСЛ-3</t>
  </si>
  <si>
    <t xml:space="preserve">Ремонт электронной части регуляторов </t>
  </si>
  <si>
    <t xml:space="preserve">Ремонт кабельных трасс и освещения водогрейной котельной </t>
  </si>
  <si>
    <t>Экспертиза ПБ мазутопровода от ж/д слива до емкомтей мазута № 1, 2, 3</t>
  </si>
  <si>
    <t>0 452</t>
  </si>
  <si>
    <t>Восстановление паспортов на подогреватель мазута ст.№ 1</t>
  </si>
  <si>
    <t>10.11</t>
  </si>
  <si>
    <t>Ремонт насоса Seepex, инв.10144</t>
  </si>
  <si>
    <t>88-23</t>
  </si>
  <si>
    <t>ТО узла учета газа (ИРВИС -РС4)</t>
  </si>
  <si>
    <t>Ремонт системы электроснабжения административного здания 3 корпуса</t>
  </si>
  <si>
    <t>Ремонт освещения флагов на предзаводской площади ПАО "ЗМЗ"</t>
  </si>
  <si>
    <t>Ремонт системы электроснабжения инженерного корпуса</t>
  </si>
  <si>
    <t>Экспертиза ПБ строительных конструкций зданий паровой котельной, водогрейной котельной</t>
  </si>
  <si>
    <t>Обследование СОП-1 с проведением опытно-экспериментальных работ</t>
  </si>
  <si>
    <t xml:space="preserve">Кап. ремонт энергооборудования (материалы) </t>
  </si>
  <si>
    <t>на 20.12.16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</si>
</sst>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\ _р_._-;\-* #,##0.00\ _р_._-;_-* &quot;-&quot;??\ _р_._-;_-@_-"/>
    <numFmt numFmtId="174" formatCode="#,##0.0"/>
    <numFmt numFmtId="175" formatCode="#,##0.000"/>
    <numFmt numFmtId="176" formatCode="#,##0.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%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95">
    <font>
      <sz val="10"/>
      <name val="Arial Cyr"/>
      <family val="0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2"/>
      <color indexed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0"/>
      <color indexed="10"/>
      <name val="Arial Cyr"/>
      <family val="0"/>
    </font>
    <font>
      <b/>
      <sz val="11"/>
      <color indexed="20"/>
      <name val="Times New Roman"/>
      <family val="1"/>
    </font>
    <font>
      <sz val="10"/>
      <color indexed="20"/>
      <name val="Arial Cyr"/>
      <family val="0"/>
    </font>
    <font>
      <sz val="10"/>
      <color indexed="20"/>
      <name val="Arial"/>
      <family val="2"/>
    </font>
    <font>
      <sz val="12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sz val="12"/>
      <color indexed="17"/>
      <name val="Times New Roman"/>
      <family val="1"/>
    </font>
    <font>
      <b/>
      <sz val="12"/>
      <color indexed="57"/>
      <name val="Times New Roman"/>
      <family val="1"/>
    </font>
    <font>
      <b/>
      <sz val="11"/>
      <color indexed="60"/>
      <name val="Times New Roman"/>
      <family val="1"/>
    </font>
    <font>
      <sz val="11"/>
      <color indexed="17"/>
      <name val="Times New Roman"/>
      <family val="1"/>
    </font>
    <font>
      <sz val="10"/>
      <color indexed="17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b/>
      <sz val="11"/>
      <color rgb="FF008000"/>
      <name val="Times New Roman"/>
      <family val="1"/>
    </font>
    <font>
      <b/>
      <sz val="12"/>
      <color rgb="FF008000"/>
      <name val="Times New Roman"/>
      <family val="1"/>
    </font>
    <font>
      <sz val="12"/>
      <color rgb="FF008000"/>
      <name val="Times New Roman"/>
      <family val="1"/>
    </font>
    <font>
      <b/>
      <sz val="12"/>
      <color rgb="FF006600"/>
      <name val="Times New Roman"/>
      <family val="1"/>
    </font>
    <font>
      <b/>
      <sz val="12"/>
      <color rgb="FF339933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006600"/>
      <name val="Times New Roman"/>
      <family val="1"/>
    </font>
    <font>
      <sz val="11"/>
      <color rgb="FF008000"/>
      <name val="Times New Roman"/>
      <family val="1"/>
    </font>
    <font>
      <sz val="10"/>
      <color rgb="FF008000"/>
      <name val="Arial Cyr"/>
      <family val="0"/>
    </font>
    <font>
      <b/>
      <sz val="11"/>
      <color rgb="FF6633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5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9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7" fillId="32" borderId="13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2" fillId="32" borderId="15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wrapText="1"/>
    </xf>
    <xf numFmtId="0" fontId="2" fillId="32" borderId="16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wrapText="1"/>
    </xf>
    <xf numFmtId="0" fontId="2" fillId="32" borderId="11" xfId="0" applyFont="1" applyFill="1" applyBorder="1" applyAlignment="1">
      <alignment horizontal="center" wrapText="1"/>
    </xf>
    <xf numFmtId="172" fontId="2" fillId="32" borderId="11" xfId="0" applyNumberFormat="1" applyFont="1" applyFill="1" applyBorder="1" applyAlignment="1">
      <alignment horizontal="center" wrapText="1"/>
    </xf>
    <xf numFmtId="4" fontId="3" fillId="32" borderId="11" xfId="0" applyNumberFormat="1" applyFont="1" applyFill="1" applyBorder="1" applyAlignment="1">
      <alignment horizont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172" fontId="2" fillId="32" borderId="0" xfId="0" applyNumberFormat="1" applyFont="1" applyFill="1" applyAlignment="1">
      <alignment/>
    </xf>
    <xf numFmtId="0" fontId="3" fillId="0" borderId="0" xfId="0" applyFont="1" applyAlignment="1" quotePrefix="1">
      <alignment horizontal="center"/>
    </xf>
    <xf numFmtId="172" fontId="2" fillId="0" borderId="0" xfId="0" applyNumberFormat="1" applyFont="1" applyAlignment="1">
      <alignment/>
    </xf>
    <xf numFmtId="172" fontId="3" fillId="0" borderId="11" xfId="0" applyNumberFormat="1" applyFont="1" applyBorder="1" applyAlignment="1">
      <alignment horizontal="center" vertical="center" wrapText="1" shrinkToFit="1"/>
    </xf>
    <xf numFmtId="172" fontId="3" fillId="32" borderId="11" xfId="0" applyNumberFormat="1" applyFont="1" applyFill="1" applyBorder="1" applyAlignment="1">
      <alignment horizontal="center" vertical="center" wrapText="1" shrinkToFit="1"/>
    </xf>
    <xf numFmtId="172" fontId="3" fillId="0" borderId="11" xfId="0" applyNumberFormat="1" applyFont="1" applyFill="1" applyBorder="1" applyAlignment="1">
      <alignment horizontal="center" vertical="center" wrapText="1" shrinkToFit="1"/>
    </xf>
    <xf numFmtId="1" fontId="2" fillId="0" borderId="12" xfId="0" applyNumberFormat="1" applyFont="1" applyBorder="1" applyAlignment="1">
      <alignment horizontal="center" vertical="top" wrapText="1"/>
    </xf>
    <xf numFmtId="1" fontId="2" fillId="32" borderId="12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32" borderId="17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0" fontId="0" fillId="0" borderId="19" xfId="0" applyBorder="1" applyAlignment="1">
      <alignment horizontal="left" wrapText="1"/>
    </xf>
    <xf numFmtId="49" fontId="3" fillId="32" borderId="17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49" fontId="2" fillId="32" borderId="15" xfId="0" applyNumberFormat="1" applyFont="1" applyFill="1" applyBorder="1" applyAlignment="1">
      <alignment horizontal="center" wrapText="1"/>
    </xf>
    <xf numFmtId="4" fontId="2" fillId="32" borderId="21" xfId="0" applyNumberFormat="1" applyFont="1" applyFill="1" applyBorder="1" applyAlignment="1">
      <alignment horizontal="center" wrapText="1"/>
    </xf>
    <xf numFmtId="4" fontId="2" fillId="32" borderId="22" xfId="0" applyNumberFormat="1" applyFont="1" applyFill="1" applyBorder="1" applyAlignment="1">
      <alignment horizontal="center"/>
    </xf>
    <xf numFmtId="4" fontId="2" fillId="32" borderId="23" xfId="0" applyNumberFormat="1" applyFont="1" applyFill="1" applyBorder="1" applyAlignment="1">
      <alignment horizontal="center" wrapText="1"/>
    </xf>
    <xf numFmtId="4" fontId="2" fillId="32" borderId="24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 wrapText="1"/>
    </xf>
    <xf numFmtId="49" fontId="2" fillId="32" borderId="16" xfId="0" applyNumberFormat="1" applyFont="1" applyFill="1" applyBorder="1" applyAlignment="1">
      <alignment horizontal="center" wrapText="1"/>
    </xf>
    <xf numFmtId="4" fontId="3" fillId="32" borderId="25" xfId="0" applyNumberFormat="1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 quotePrefix="1">
      <alignment horizontal="center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 quotePrefix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Alignment="1" quotePrefix="1">
      <alignment horizontal="center"/>
    </xf>
    <xf numFmtId="0" fontId="17" fillId="0" borderId="0" xfId="0" applyFont="1" applyAlignment="1">
      <alignment horizontal="center"/>
    </xf>
    <xf numFmtId="0" fontId="18" fillId="0" borderId="11" xfId="0" applyFont="1" applyBorder="1" applyAlignment="1">
      <alignment horizontal="center" vertical="center" wrapText="1" shrinkToFit="1"/>
    </xf>
    <xf numFmtId="0" fontId="18" fillId="0" borderId="11" xfId="0" applyFont="1" applyFill="1" applyBorder="1" applyAlignment="1">
      <alignment horizontal="center" vertical="center" wrapText="1" shrinkToFit="1"/>
    </xf>
    <xf numFmtId="0" fontId="18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2" fontId="18" fillId="0" borderId="28" xfId="0" applyNumberFormat="1" applyFont="1" applyFill="1" applyBorder="1" applyAlignment="1">
      <alignment horizontal="center" wrapText="1"/>
    </xf>
    <xf numFmtId="2" fontId="18" fillId="0" borderId="29" xfId="0" applyNumberFormat="1" applyFont="1" applyFill="1" applyBorder="1" applyAlignment="1">
      <alignment horizontal="center" wrapText="1"/>
    </xf>
    <xf numFmtId="172" fontId="22" fillId="32" borderId="30" xfId="0" applyNumberFormat="1" applyFont="1" applyFill="1" applyBorder="1" applyAlignment="1">
      <alignment horizontal="center"/>
    </xf>
    <xf numFmtId="172" fontId="22" fillId="0" borderId="31" xfId="0" applyNumberFormat="1" applyFont="1" applyFill="1" applyBorder="1" applyAlignment="1">
      <alignment horizontal="center"/>
    </xf>
    <xf numFmtId="172" fontId="22" fillId="32" borderId="31" xfId="0" applyNumberFormat="1" applyFont="1" applyFill="1" applyBorder="1" applyAlignment="1">
      <alignment horizontal="center"/>
    </xf>
    <xf numFmtId="172" fontId="22" fillId="32" borderId="32" xfId="0" applyNumberFormat="1" applyFont="1" applyFill="1" applyBorder="1" applyAlignment="1">
      <alignment horizontal="center"/>
    </xf>
    <xf numFmtId="172" fontId="22" fillId="32" borderId="33" xfId="0" applyNumberFormat="1" applyFont="1" applyFill="1" applyBorder="1" applyAlignment="1">
      <alignment horizontal="center"/>
    </xf>
    <xf numFmtId="0" fontId="16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wrapText="1"/>
    </xf>
    <xf numFmtId="2" fontId="10" fillId="32" borderId="34" xfId="0" applyNumberFormat="1" applyFont="1" applyFill="1" applyBorder="1" applyAlignment="1">
      <alignment wrapText="1"/>
    </xf>
    <xf numFmtId="0" fontId="10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2" fontId="10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/>
    </xf>
    <xf numFmtId="172" fontId="18" fillId="0" borderId="0" xfId="0" applyNumberFormat="1" applyFont="1" applyBorder="1" applyAlignment="1">
      <alignment horizontal="center"/>
    </xf>
    <xf numFmtId="0" fontId="18" fillId="0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" fontId="7" fillId="32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 wrapText="1"/>
    </xf>
    <xf numFmtId="0" fontId="8" fillId="32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wrapText="1"/>
    </xf>
    <xf numFmtId="0" fontId="2" fillId="0" borderId="0" xfId="0" applyFont="1" applyBorder="1" applyAlignment="1">
      <alignment/>
    </xf>
    <xf numFmtId="2" fontId="18" fillId="0" borderId="35" xfId="0" applyNumberFormat="1" applyFont="1" applyFill="1" applyBorder="1" applyAlignment="1">
      <alignment horizontal="center"/>
    </xf>
    <xf numFmtId="4" fontId="4" fillId="0" borderId="36" xfId="0" applyNumberFormat="1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horizontal="center" wrapText="1"/>
    </xf>
    <xf numFmtId="4" fontId="21" fillId="0" borderId="38" xfId="0" applyNumberFormat="1" applyFont="1" applyFill="1" applyBorder="1" applyAlignment="1">
      <alignment horizontal="center"/>
    </xf>
    <xf numFmtId="4" fontId="23" fillId="0" borderId="17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32" borderId="38" xfId="0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wrapText="1"/>
    </xf>
    <xf numFmtId="4" fontId="4" fillId="0" borderId="25" xfId="0" applyNumberFormat="1" applyFont="1" applyFill="1" applyBorder="1" applyAlignment="1">
      <alignment horizontal="center" wrapText="1"/>
    </xf>
    <xf numFmtId="4" fontId="4" fillId="0" borderId="40" xfId="0" applyNumberFormat="1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/>
    </xf>
    <xf numFmtId="4" fontId="21" fillId="0" borderId="28" xfId="0" applyNumberFormat="1" applyFont="1" applyFill="1" applyBorder="1" applyAlignment="1">
      <alignment horizontal="center"/>
    </xf>
    <xf numFmtId="4" fontId="21" fillId="0" borderId="29" xfId="0" applyNumberFormat="1" applyFont="1" applyFill="1" applyBorder="1" applyAlignment="1">
      <alignment horizontal="center"/>
    </xf>
    <xf numFmtId="0" fontId="6" fillId="0" borderId="41" xfId="0" applyFont="1" applyFill="1" applyBorder="1" applyAlignment="1" quotePrefix="1">
      <alignment wrapText="1"/>
    </xf>
    <xf numFmtId="0" fontId="18" fillId="0" borderId="13" xfId="0" applyFont="1" applyFill="1" applyBorder="1" applyAlignment="1">
      <alignment horizontal="center" wrapText="1"/>
    </xf>
    <xf numFmtId="2" fontId="18" fillId="0" borderId="38" xfId="0" applyNumberFormat="1" applyFont="1" applyFill="1" applyBorder="1" applyAlignment="1">
      <alignment horizontal="center"/>
    </xf>
    <xf numFmtId="2" fontId="18" fillId="0" borderId="42" xfId="0" applyNumberFormat="1" applyFont="1" applyFill="1" applyBorder="1" applyAlignment="1">
      <alignment horizontal="center" wrapText="1"/>
    </xf>
    <xf numFmtId="2" fontId="18" fillId="0" borderId="43" xfId="0" applyNumberFormat="1" applyFont="1" applyFill="1" applyBorder="1" applyAlignment="1">
      <alignment horizontal="center" wrapText="1"/>
    </xf>
    <xf numFmtId="2" fontId="18" fillId="0" borderId="4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22" fillId="0" borderId="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Alignment="1">
      <alignment horizontal="center"/>
    </xf>
    <xf numFmtId="173" fontId="10" fillId="0" borderId="44" xfId="58" applyNumberFormat="1" applyFont="1" applyFill="1" applyBorder="1" applyAlignment="1">
      <alignment horizontal="center" wrapText="1"/>
    </xf>
    <xf numFmtId="2" fontId="18" fillId="0" borderId="45" xfId="0" applyNumberFormat="1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 wrapText="1"/>
    </xf>
    <xf numFmtId="0" fontId="18" fillId="0" borderId="28" xfId="0" applyFont="1" applyFill="1" applyBorder="1" applyAlignment="1">
      <alignment horizontal="center" wrapText="1"/>
    </xf>
    <xf numFmtId="2" fontId="18" fillId="0" borderId="29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15" fillId="32" borderId="42" xfId="0" applyNumberFormat="1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5" fillId="0" borderId="46" xfId="0" applyFont="1" applyBorder="1" applyAlignment="1">
      <alignment horizontal="center"/>
    </xf>
    <xf numFmtId="0" fontId="25" fillId="0" borderId="47" xfId="0" applyFont="1" applyFill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4" fontId="25" fillId="0" borderId="28" xfId="0" applyNumberFormat="1" applyFont="1" applyBorder="1" applyAlignment="1">
      <alignment/>
    </xf>
    <xf numFmtId="4" fontId="25" fillId="0" borderId="29" xfId="0" applyNumberFormat="1" applyFont="1" applyFill="1" applyBorder="1" applyAlignment="1">
      <alignment/>
    </xf>
    <xf numFmtId="4" fontId="22" fillId="33" borderId="13" xfId="0" applyNumberFormat="1" applyFont="1" applyFill="1" applyBorder="1" applyAlignment="1">
      <alignment/>
    </xf>
    <xf numFmtId="4" fontId="25" fillId="0" borderId="13" xfId="0" applyNumberFormat="1" applyFont="1" applyBorder="1" applyAlignment="1">
      <alignment/>
    </xf>
    <xf numFmtId="4" fontId="25" fillId="0" borderId="49" xfId="0" applyNumberFormat="1" applyFont="1" applyBorder="1" applyAlignment="1">
      <alignment/>
    </xf>
    <xf numFmtId="4" fontId="25" fillId="0" borderId="50" xfId="0" applyNumberFormat="1" applyFont="1" applyFill="1" applyBorder="1" applyAlignment="1">
      <alignment/>
    </xf>
    <xf numFmtId="4" fontId="25" fillId="0" borderId="18" xfId="0" applyNumberFormat="1" applyFont="1" applyBorder="1" applyAlignment="1">
      <alignment/>
    </xf>
    <xf numFmtId="4" fontId="22" fillId="33" borderId="51" xfId="0" applyNumberFormat="1" applyFont="1" applyFill="1" applyBorder="1" applyAlignment="1">
      <alignment/>
    </xf>
    <xf numFmtId="4" fontId="22" fillId="33" borderId="12" xfId="0" applyNumberFormat="1" applyFont="1" applyFill="1" applyBorder="1" applyAlignment="1">
      <alignment horizontal="center"/>
    </xf>
    <xf numFmtId="4" fontId="22" fillId="33" borderId="34" xfId="0" applyNumberFormat="1" applyFont="1" applyFill="1" applyBorder="1" applyAlignment="1">
      <alignment horizontal="center"/>
    </xf>
    <xf numFmtId="4" fontId="22" fillId="33" borderId="46" xfId="0" applyNumberFormat="1" applyFont="1" applyFill="1" applyBorder="1" applyAlignment="1">
      <alignment/>
    </xf>
    <xf numFmtId="4" fontId="25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4" fontId="25" fillId="0" borderId="52" xfId="0" applyNumberFormat="1" applyFont="1" applyBorder="1" applyAlignment="1">
      <alignment horizontal="center"/>
    </xf>
    <xf numFmtId="4" fontId="25" fillId="0" borderId="16" xfId="0" applyNumberFormat="1" applyFont="1" applyBorder="1" applyAlignment="1">
      <alignment horizontal="center"/>
    </xf>
    <xf numFmtId="3" fontId="25" fillId="0" borderId="46" xfId="0" applyNumberFormat="1" applyFont="1" applyBorder="1" applyAlignment="1">
      <alignment horizontal="center"/>
    </xf>
    <xf numFmtId="3" fontId="25" fillId="0" borderId="47" xfId="0" applyNumberFormat="1" applyFont="1" applyFill="1" applyBorder="1" applyAlignment="1">
      <alignment horizontal="center"/>
    </xf>
    <xf numFmtId="3" fontId="25" fillId="0" borderId="47" xfId="0" applyNumberFormat="1" applyFont="1" applyBorder="1" applyAlignment="1">
      <alignment horizontal="center"/>
    </xf>
    <xf numFmtId="3" fontId="25" fillId="0" borderId="48" xfId="0" applyNumberFormat="1" applyFont="1" applyBorder="1" applyAlignment="1">
      <alignment horizontal="center"/>
    </xf>
    <xf numFmtId="3" fontId="22" fillId="33" borderId="11" xfId="0" applyNumberFormat="1" applyFont="1" applyFill="1" applyBorder="1" applyAlignment="1">
      <alignment horizontal="center"/>
    </xf>
    <xf numFmtId="4" fontId="25" fillId="0" borderId="51" xfId="0" applyNumberFormat="1" applyFont="1" applyBorder="1" applyAlignment="1">
      <alignment/>
    </xf>
    <xf numFmtId="4" fontId="25" fillId="0" borderId="14" xfId="0" applyNumberFormat="1" applyFont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25" fillId="34" borderId="13" xfId="0" applyNumberFormat="1" applyFont="1" applyFill="1" applyBorder="1" applyAlignment="1">
      <alignment/>
    </xf>
    <xf numFmtId="4" fontId="25" fillId="34" borderId="49" xfId="0" applyNumberFormat="1" applyFont="1" applyFill="1" applyBorder="1" applyAlignment="1">
      <alignment/>
    </xf>
    <xf numFmtId="4" fontId="25" fillId="34" borderId="28" xfId="0" applyNumberFormat="1" applyFont="1" applyFill="1" applyBorder="1" applyAlignment="1">
      <alignment/>
    </xf>
    <xf numFmtId="4" fontId="25" fillId="34" borderId="29" xfId="0" applyNumberFormat="1" applyFont="1" applyFill="1" applyBorder="1" applyAlignment="1">
      <alignment/>
    </xf>
    <xf numFmtId="4" fontId="22" fillId="34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4" fontId="21" fillId="0" borderId="17" xfId="0" applyNumberFormat="1" applyFont="1" applyFill="1" applyBorder="1" applyAlignment="1">
      <alignment horizontal="center"/>
    </xf>
    <xf numFmtId="4" fontId="21" fillId="0" borderId="4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5" fillId="32" borderId="53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4" fillId="32" borderId="53" xfId="0" applyFont="1" applyFill="1" applyBorder="1" applyAlignment="1">
      <alignment horizontal="center" vertical="center" wrapText="1" shrinkToFit="1"/>
    </xf>
    <xf numFmtId="0" fontId="4" fillId="0" borderId="33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top" wrapText="1"/>
    </xf>
    <xf numFmtId="0" fontId="5" fillId="32" borderId="54" xfId="0" applyFont="1" applyFill="1" applyBorder="1" applyAlignment="1">
      <alignment horizontal="center" vertical="top" wrapText="1"/>
    </xf>
    <xf numFmtId="0" fontId="5" fillId="32" borderId="32" xfId="0" applyFont="1" applyFill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2" fontId="2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2" fontId="29" fillId="0" borderId="0" xfId="0" applyNumberFormat="1" applyFont="1" applyFill="1" applyAlignment="1">
      <alignment/>
    </xf>
    <xf numFmtId="4" fontId="7" fillId="32" borderId="17" xfId="0" applyNumberFormat="1" applyFont="1" applyFill="1" applyBorder="1" applyAlignment="1">
      <alignment horizontal="center" wrapText="1"/>
    </xf>
    <xf numFmtId="4" fontId="3" fillId="32" borderId="55" xfId="0" applyNumberFormat="1" applyFont="1" applyFill="1" applyBorder="1" applyAlignment="1">
      <alignment horizontal="center" wrapText="1"/>
    </xf>
    <xf numFmtId="183" fontId="0" fillId="0" borderId="0" xfId="55" applyNumberFormat="1" applyFont="1" applyAlignment="1">
      <alignment/>
    </xf>
    <xf numFmtId="4" fontId="3" fillId="0" borderId="44" xfId="0" applyNumberFormat="1" applyFont="1" applyFill="1" applyBorder="1" applyAlignment="1">
      <alignment horizontal="right" wrapText="1"/>
    </xf>
    <xf numFmtId="183" fontId="0" fillId="0" borderId="0" xfId="55" applyNumberFormat="1" applyFont="1" applyBorder="1" applyAlignment="1">
      <alignment/>
    </xf>
    <xf numFmtId="0" fontId="0" fillId="0" borderId="0" xfId="0" applyBorder="1" applyAlignment="1">
      <alignment horizontal="center"/>
    </xf>
    <xf numFmtId="4" fontId="18" fillId="0" borderId="25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0" fontId="3" fillId="0" borderId="0" xfId="0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/>
    </xf>
    <xf numFmtId="4" fontId="30" fillId="4" borderId="0" xfId="0" applyNumberFormat="1" applyFont="1" applyFill="1" applyAlignment="1">
      <alignment horizontal="center"/>
    </xf>
    <xf numFmtId="4" fontId="8" fillId="32" borderId="17" xfId="0" applyNumberFormat="1" applyFont="1" applyFill="1" applyBorder="1" applyAlignment="1">
      <alignment horizontal="center" wrapText="1"/>
    </xf>
    <xf numFmtId="4" fontId="8" fillId="32" borderId="42" xfId="0" applyNumberFormat="1" applyFont="1" applyFill="1" applyBorder="1" applyAlignment="1">
      <alignment horizontal="center" wrapText="1"/>
    </xf>
    <xf numFmtId="0" fontId="6" fillId="0" borderId="49" xfId="0" applyFont="1" applyFill="1" applyBorder="1" applyAlignment="1">
      <alignment wrapText="1"/>
    </xf>
    <xf numFmtId="0" fontId="6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wrapText="1"/>
    </xf>
    <xf numFmtId="0" fontId="11" fillId="32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32" borderId="0" xfId="0" applyFont="1" applyFill="1" applyAlignment="1">
      <alignment/>
    </xf>
    <xf numFmtId="4" fontId="25" fillId="34" borderId="17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center" wrapText="1"/>
    </xf>
    <xf numFmtId="2" fontId="18" fillId="0" borderId="22" xfId="0" applyNumberFormat="1" applyFont="1" applyFill="1" applyBorder="1" applyAlignment="1">
      <alignment horizontal="center" wrapText="1"/>
    </xf>
    <xf numFmtId="2" fontId="18" fillId="0" borderId="24" xfId="0" applyNumberFormat="1" applyFont="1" applyFill="1" applyBorder="1" applyAlignment="1">
      <alignment horizontal="center" wrapText="1"/>
    </xf>
    <xf numFmtId="2" fontId="18" fillId="0" borderId="23" xfId="0" applyNumberFormat="1" applyFont="1" applyFill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/>
    </xf>
    <xf numFmtId="2" fontId="18" fillId="0" borderId="38" xfId="0" applyNumberFormat="1" applyFont="1" applyFill="1" applyBorder="1" applyAlignment="1">
      <alignment horizontal="center" wrapText="1"/>
    </xf>
    <xf numFmtId="2" fontId="18" fillId="0" borderId="28" xfId="0" applyNumberFormat="1" applyFont="1" applyFill="1" applyBorder="1" applyAlignment="1">
      <alignment horizontal="center"/>
    </xf>
    <xf numFmtId="2" fontId="18" fillId="0" borderId="35" xfId="0" applyNumberFormat="1" applyFont="1" applyFill="1" applyBorder="1" applyAlignment="1">
      <alignment horizontal="center" wrapText="1"/>
    </xf>
    <xf numFmtId="0" fontId="18" fillId="0" borderId="13" xfId="0" applyFont="1" applyFill="1" applyBorder="1" applyAlignment="1" quotePrefix="1">
      <alignment horizontal="center" wrapText="1"/>
    </xf>
    <xf numFmtId="172" fontId="18" fillId="0" borderId="0" xfId="0" applyNumberFormat="1" applyFont="1" applyFill="1" applyBorder="1" applyAlignment="1">
      <alignment wrapText="1"/>
    </xf>
    <xf numFmtId="2" fontId="18" fillId="0" borderId="17" xfId="0" applyNumberFormat="1" applyFont="1" applyFill="1" applyBorder="1" applyAlignment="1">
      <alignment horizontal="center"/>
    </xf>
    <xf numFmtId="2" fontId="18" fillId="0" borderId="56" xfId="0" applyNumberFormat="1" applyFont="1" applyFill="1" applyBorder="1" applyAlignment="1">
      <alignment horizontal="center"/>
    </xf>
    <xf numFmtId="0" fontId="18" fillId="0" borderId="41" xfId="0" applyFont="1" applyFill="1" applyBorder="1" applyAlignment="1" quotePrefix="1">
      <alignment horizontal="center" wrapText="1"/>
    </xf>
    <xf numFmtId="2" fontId="18" fillId="0" borderId="57" xfId="0" applyNumberFormat="1" applyFont="1" applyFill="1" applyBorder="1" applyAlignment="1">
      <alignment horizontal="center"/>
    </xf>
    <xf numFmtId="2" fontId="18" fillId="0" borderId="58" xfId="0" applyNumberFormat="1" applyFont="1" applyFill="1" applyBorder="1" applyAlignment="1">
      <alignment horizontal="center"/>
    </xf>
    <xf numFmtId="2" fontId="18" fillId="0" borderId="59" xfId="0" applyNumberFormat="1" applyFont="1" applyFill="1" applyBorder="1" applyAlignment="1">
      <alignment horizontal="center"/>
    </xf>
    <xf numFmtId="2" fontId="18" fillId="0" borderId="60" xfId="0" applyNumberFormat="1" applyFont="1" applyFill="1" applyBorder="1" applyAlignment="1">
      <alignment horizontal="center"/>
    </xf>
    <xf numFmtId="2" fontId="18" fillId="0" borderId="61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6" fillId="32" borderId="45" xfId="0" applyFont="1" applyFill="1" applyBorder="1" applyAlignment="1">
      <alignment horizontal="left" vertical="center" wrapText="1"/>
    </xf>
    <xf numFmtId="2" fontId="18" fillId="0" borderId="62" xfId="0" applyNumberFormat="1" applyFont="1" applyFill="1" applyBorder="1" applyAlignment="1">
      <alignment horizontal="center" wrapText="1"/>
    </xf>
    <xf numFmtId="0" fontId="18" fillId="0" borderId="62" xfId="0" applyFont="1" applyFill="1" applyBorder="1" applyAlignment="1">
      <alignment horizontal="center" wrapText="1"/>
    </xf>
    <xf numFmtId="2" fontId="18" fillId="0" borderId="63" xfId="0" applyNumberFormat="1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 wrapText="1"/>
    </xf>
    <xf numFmtId="0" fontId="18" fillId="0" borderId="39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vertical="center" wrapText="1"/>
    </xf>
    <xf numFmtId="49" fontId="6" fillId="32" borderId="17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top" wrapText="1"/>
    </xf>
    <xf numFmtId="0" fontId="2" fillId="32" borderId="64" xfId="0" applyFont="1" applyFill="1" applyBorder="1" applyAlignment="1">
      <alignment wrapText="1"/>
    </xf>
    <xf numFmtId="0" fontId="7" fillId="32" borderId="49" xfId="0" applyFont="1" applyFill="1" applyBorder="1" applyAlignment="1">
      <alignment wrapText="1"/>
    </xf>
    <xf numFmtId="0" fontId="8" fillId="32" borderId="49" xfId="0" applyFont="1" applyFill="1" applyBorder="1" applyAlignment="1">
      <alignment wrapText="1"/>
    </xf>
    <xf numFmtId="0" fontId="15" fillId="32" borderId="49" xfId="0" applyFont="1" applyFill="1" applyBorder="1" applyAlignment="1">
      <alignment wrapText="1"/>
    </xf>
    <xf numFmtId="0" fontId="2" fillId="32" borderId="26" xfId="0" applyFont="1" applyFill="1" applyBorder="1" applyAlignment="1">
      <alignment wrapText="1"/>
    </xf>
    <xf numFmtId="0" fontId="3" fillId="32" borderId="34" xfId="0" applyFont="1" applyFill="1" applyBorder="1" applyAlignment="1" quotePrefix="1">
      <alignment horizontal="left"/>
    </xf>
    <xf numFmtId="0" fontId="6" fillId="0" borderId="41" xfId="0" applyFont="1" applyFill="1" applyBorder="1" applyAlignment="1">
      <alignment horizontal="center" wrapText="1"/>
    </xf>
    <xf numFmtId="0" fontId="11" fillId="32" borderId="15" xfId="0" applyFont="1" applyFill="1" applyBorder="1" applyAlignment="1">
      <alignment horizontal="center" wrapText="1"/>
    </xf>
    <xf numFmtId="0" fontId="11" fillId="32" borderId="13" xfId="0" applyFont="1" applyFill="1" applyBorder="1" applyAlignment="1">
      <alignment horizontal="center" wrapText="1"/>
    </xf>
    <xf numFmtId="0" fontId="11" fillId="32" borderId="16" xfId="0" applyFont="1" applyFill="1" applyBorder="1" applyAlignment="1">
      <alignment horizontal="center" wrapText="1"/>
    </xf>
    <xf numFmtId="2" fontId="18" fillId="0" borderId="65" xfId="0" applyNumberFormat="1" applyFont="1" applyFill="1" applyBorder="1" applyAlignment="1">
      <alignment horizontal="center" wrapText="1"/>
    </xf>
    <xf numFmtId="2" fontId="18" fillId="0" borderId="66" xfId="0" applyNumberFormat="1" applyFont="1" applyFill="1" applyBorder="1" applyAlignment="1">
      <alignment horizontal="center"/>
    </xf>
    <xf numFmtId="2" fontId="18" fillId="0" borderId="67" xfId="0" applyNumberFormat="1" applyFont="1" applyFill="1" applyBorder="1" applyAlignment="1">
      <alignment horizont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49" fontId="15" fillId="32" borderId="17" xfId="0" applyNumberFormat="1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 wrapText="1"/>
    </xf>
    <xf numFmtId="4" fontId="32" fillId="0" borderId="28" xfId="0" applyNumberFormat="1" applyFont="1" applyFill="1" applyBorder="1" applyAlignment="1">
      <alignment horizontal="center" wrapText="1"/>
    </xf>
    <xf numFmtId="4" fontId="32" fillId="0" borderId="29" xfId="0" applyNumberFormat="1" applyFont="1" applyFill="1" applyBorder="1" applyAlignment="1">
      <alignment horizontal="center" wrapText="1"/>
    </xf>
    <xf numFmtId="0" fontId="33" fillId="0" borderId="0" xfId="0" applyFont="1" applyAlignment="1">
      <alignment/>
    </xf>
    <xf numFmtId="181" fontId="34" fillId="0" borderId="0" xfId="0" applyNumberFormat="1" applyFont="1" applyAlignment="1">
      <alignment/>
    </xf>
    <xf numFmtId="0" fontId="15" fillId="32" borderId="17" xfId="0" applyFont="1" applyFill="1" applyBorder="1" applyAlignment="1">
      <alignment horizontal="center" vertical="center" wrapText="1"/>
    </xf>
    <xf numFmtId="4" fontId="15" fillId="32" borderId="13" xfId="0" applyNumberFormat="1" applyFont="1" applyFill="1" applyBorder="1" applyAlignment="1">
      <alignment horizontal="center"/>
    </xf>
    <xf numFmtId="4" fontId="32" fillId="0" borderId="43" xfId="0" applyNumberFormat="1" applyFont="1" applyFill="1" applyBorder="1" applyAlignment="1">
      <alignment horizontal="center"/>
    </xf>
    <xf numFmtId="4" fontId="32" fillId="0" borderId="35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49" fontId="15" fillId="32" borderId="21" xfId="0" applyNumberFormat="1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 wrapText="1"/>
    </xf>
    <xf numFmtId="49" fontId="15" fillId="32" borderId="17" xfId="0" applyNumberFormat="1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center" vertical="center" wrapText="1"/>
    </xf>
    <xf numFmtId="4" fontId="21" fillId="0" borderId="45" xfId="0" applyNumberFormat="1" applyFont="1" applyFill="1" applyBorder="1" applyAlignment="1">
      <alignment horizontal="center"/>
    </xf>
    <xf numFmtId="4" fontId="7" fillId="32" borderId="38" xfId="0" applyNumberFormat="1" applyFont="1" applyFill="1" applyBorder="1" applyAlignment="1">
      <alignment horizontal="center" wrapText="1"/>
    </xf>
    <xf numFmtId="4" fontId="7" fillId="32" borderId="29" xfId="0" applyNumberFormat="1" applyFont="1" applyFill="1" applyBorder="1" applyAlignment="1">
      <alignment horizontal="center" wrapText="1"/>
    </xf>
    <xf numFmtId="4" fontId="3" fillId="32" borderId="39" xfId="0" applyNumberFormat="1" applyFont="1" applyFill="1" applyBorder="1" applyAlignment="1">
      <alignment horizontal="center" wrapText="1"/>
    </xf>
    <xf numFmtId="4" fontId="3" fillId="32" borderId="36" xfId="0" applyNumberFormat="1" applyFont="1" applyFill="1" applyBorder="1" applyAlignment="1">
      <alignment horizontal="center" wrapText="1"/>
    </xf>
    <xf numFmtId="4" fontId="12" fillId="32" borderId="24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center"/>
    </xf>
    <xf numFmtId="2" fontId="18" fillId="0" borderId="49" xfId="0" applyNumberFormat="1" applyFont="1" applyFill="1" applyBorder="1" applyAlignment="1">
      <alignment horizontal="center"/>
    </xf>
    <xf numFmtId="172" fontId="0" fillId="0" borderId="0" xfId="55" applyNumberFormat="1" applyFont="1" applyAlignment="1">
      <alignment horizontal="center"/>
    </xf>
    <xf numFmtId="0" fontId="0" fillId="0" borderId="0" xfId="0" applyAlignment="1">
      <alignment horizontal="center"/>
    </xf>
    <xf numFmtId="2" fontId="18" fillId="0" borderId="49" xfId="0" applyNumberFormat="1" applyFont="1" applyFill="1" applyBorder="1" applyAlignment="1">
      <alignment horizontal="center" wrapText="1"/>
    </xf>
    <xf numFmtId="2" fontId="18" fillId="0" borderId="39" xfId="0" applyNumberFormat="1" applyFont="1" applyFill="1" applyBorder="1" applyAlignment="1">
      <alignment horizontal="center" wrapText="1"/>
    </xf>
    <xf numFmtId="0" fontId="3" fillId="0" borderId="0" xfId="0" applyFont="1" applyBorder="1" applyAlignment="1" quotePrefix="1">
      <alignment horizontal="center" vertical="center" wrapText="1" shrinkToFit="1"/>
    </xf>
    <xf numFmtId="0" fontId="6" fillId="32" borderId="49" xfId="0" applyFont="1" applyFill="1" applyBorder="1" applyAlignment="1">
      <alignment horizontal="center" wrapText="1"/>
    </xf>
    <xf numFmtId="0" fontId="6" fillId="32" borderId="4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49" xfId="0" applyFont="1" applyFill="1" applyBorder="1" applyAlignment="1">
      <alignment horizontal="center" wrapText="1"/>
    </xf>
    <xf numFmtId="0" fontId="2" fillId="32" borderId="64" xfId="0" applyFont="1" applyFill="1" applyBorder="1" applyAlignment="1">
      <alignment horizontal="center" wrapText="1"/>
    </xf>
    <xf numFmtId="0" fontId="2" fillId="32" borderId="49" xfId="0" applyFont="1" applyFill="1" applyBorder="1" applyAlignment="1">
      <alignment horizontal="center" wrapText="1"/>
    </xf>
    <xf numFmtId="172" fontId="2" fillId="32" borderId="49" xfId="0" applyNumberFormat="1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172" fontId="3" fillId="32" borderId="34" xfId="0" applyNumberFormat="1" applyFont="1" applyFill="1" applyBorder="1" applyAlignment="1">
      <alignment horizontal="center" wrapText="1"/>
    </xf>
    <xf numFmtId="0" fontId="8" fillId="32" borderId="4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/>
    </xf>
    <xf numFmtId="0" fontId="4" fillId="32" borderId="54" xfId="0" applyFont="1" applyFill="1" applyBorder="1" applyAlignment="1">
      <alignment horizontal="center" vertical="center" wrapText="1" shrinkToFit="1"/>
    </xf>
    <xf numFmtId="0" fontId="4" fillId="32" borderId="33" xfId="0" applyFont="1" applyFill="1" applyBorder="1" applyAlignment="1">
      <alignment horizontal="center" vertical="center" wrapText="1" shrinkToFit="1"/>
    </xf>
    <xf numFmtId="0" fontId="4" fillId="32" borderId="32" xfId="0" applyFont="1" applyFill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54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4" fontId="18" fillId="0" borderId="0" xfId="0" applyNumberFormat="1" applyFont="1" applyFill="1" applyBorder="1" applyAlignment="1">
      <alignment horizontal="center" wrapText="1"/>
    </xf>
    <xf numFmtId="2" fontId="0" fillId="0" borderId="0" xfId="0" applyNumberFormat="1" applyFill="1" applyAlignment="1">
      <alignment/>
    </xf>
    <xf numFmtId="49" fontId="15" fillId="32" borderId="68" xfId="0" applyNumberFormat="1" applyFont="1" applyFill="1" applyBorder="1" applyAlignment="1">
      <alignment horizontal="center" vertical="center" wrapText="1"/>
    </xf>
    <xf numFmtId="0" fontId="15" fillId="32" borderId="6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49" fontId="6" fillId="3" borderId="21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2" fontId="18" fillId="0" borderId="0" xfId="0" applyNumberFormat="1" applyFont="1" applyFill="1" applyBorder="1" applyAlignment="1">
      <alignment horizontal="center"/>
    </xf>
    <xf numFmtId="2" fontId="18" fillId="0" borderId="69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2" fontId="18" fillId="0" borderId="70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2" fontId="18" fillId="0" borderId="41" xfId="0" applyNumberFormat="1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center"/>
    </xf>
    <xf numFmtId="2" fontId="18" fillId="0" borderId="24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4" fontId="25" fillId="0" borderId="18" xfId="0" applyNumberFormat="1" applyFont="1" applyFill="1" applyBorder="1" applyAlignment="1">
      <alignment/>
    </xf>
    <xf numFmtId="49" fontId="25" fillId="0" borderId="49" xfId="0" applyNumberFormat="1" applyFont="1" applyBorder="1" applyAlignment="1">
      <alignment/>
    </xf>
    <xf numFmtId="4" fontId="25" fillId="0" borderId="28" xfId="0" applyNumberFormat="1" applyFont="1" applyFill="1" applyBorder="1" applyAlignment="1">
      <alignment/>
    </xf>
    <xf numFmtId="4" fontId="25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4" fontId="22" fillId="33" borderId="11" xfId="0" applyNumberFormat="1" applyFont="1" applyFill="1" applyBorder="1" applyAlignment="1">
      <alignment/>
    </xf>
    <xf numFmtId="2" fontId="18" fillId="32" borderId="28" xfId="0" applyNumberFormat="1" applyFont="1" applyFill="1" applyBorder="1" applyAlignment="1">
      <alignment horizontal="center" wrapText="1"/>
    </xf>
    <xf numFmtId="2" fontId="18" fillId="0" borderId="17" xfId="0" applyNumberFormat="1" applyFont="1" applyFill="1" applyBorder="1" applyAlignment="1">
      <alignment horizontal="center" wrapText="1"/>
    </xf>
    <xf numFmtId="183" fontId="25" fillId="0" borderId="0" xfId="55" applyNumberFormat="1" applyFont="1" applyAlignment="1">
      <alignment/>
    </xf>
    <xf numFmtId="183" fontId="25" fillId="0" borderId="0" xfId="55" applyNumberFormat="1" applyFont="1" applyFill="1" applyAlignment="1">
      <alignment/>
    </xf>
    <xf numFmtId="0" fontId="17" fillId="0" borderId="0" xfId="0" applyFont="1" applyFill="1" applyAlignment="1" quotePrefix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3" borderId="16" xfId="0" applyFont="1" applyFill="1" applyBorder="1" applyAlignment="1">
      <alignment horizontal="center" wrapText="1"/>
    </xf>
    <xf numFmtId="49" fontId="6" fillId="3" borderId="25" xfId="0" applyNumberFormat="1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64" xfId="0" applyFont="1" applyFill="1" applyBorder="1" applyAlignment="1">
      <alignment horizontal="left" vertical="top" wrapText="1"/>
    </xf>
    <xf numFmtId="0" fontId="6" fillId="3" borderId="18" xfId="0" applyFont="1" applyFill="1" applyBorder="1" applyAlignment="1">
      <alignment horizontal="left" vertical="top" wrapText="1"/>
    </xf>
    <xf numFmtId="0" fontId="6" fillId="35" borderId="49" xfId="0" applyFont="1" applyFill="1" applyBorder="1" applyAlignment="1">
      <alignment horizontal="left" vertical="top" wrapText="1"/>
    </xf>
    <xf numFmtId="2" fontId="18" fillId="0" borderId="55" xfId="0" applyNumberFormat="1" applyFont="1" applyFill="1" applyBorder="1" applyAlignment="1">
      <alignment horizontal="center" wrapText="1"/>
    </xf>
    <xf numFmtId="2" fontId="18" fillId="0" borderId="36" xfId="0" applyNumberFormat="1" applyFont="1" applyFill="1" applyBorder="1" applyAlignment="1">
      <alignment horizontal="center"/>
    </xf>
    <xf numFmtId="2" fontId="18" fillId="0" borderId="62" xfId="0" applyNumberFormat="1" applyFont="1" applyFill="1" applyBorder="1" applyAlignment="1">
      <alignment horizontal="center"/>
    </xf>
    <xf numFmtId="2" fontId="18" fillId="0" borderId="39" xfId="0" applyNumberFormat="1" applyFont="1" applyFill="1" applyBorder="1" applyAlignment="1">
      <alignment horizontal="center"/>
    </xf>
    <xf numFmtId="2" fontId="18" fillId="0" borderId="40" xfId="0" applyNumberFormat="1" applyFont="1" applyFill="1" applyBorder="1" applyAlignment="1">
      <alignment horizontal="center"/>
    </xf>
    <xf numFmtId="2" fontId="18" fillId="0" borderId="55" xfId="0" applyNumberFormat="1" applyFont="1" applyFill="1" applyBorder="1" applyAlignment="1">
      <alignment horizontal="center"/>
    </xf>
    <xf numFmtId="4" fontId="21" fillId="0" borderId="63" xfId="0" applyNumberFormat="1" applyFont="1" applyFill="1" applyBorder="1" applyAlignment="1">
      <alignment horizontal="center"/>
    </xf>
    <xf numFmtId="2" fontId="18" fillId="32" borderId="17" xfId="0" applyNumberFormat="1" applyFont="1" applyFill="1" applyBorder="1" applyAlignment="1">
      <alignment horizontal="center" wrapText="1"/>
    </xf>
    <xf numFmtId="0" fontId="18" fillId="0" borderId="71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172" fontId="22" fillId="32" borderId="10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172" fontId="22" fillId="0" borderId="32" xfId="0" applyNumberFormat="1" applyFont="1" applyFill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2" fontId="18" fillId="0" borderId="50" xfId="0" applyNumberFormat="1" applyFont="1" applyFill="1" applyBorder="1" applyAlignment="1">
      <alignment horizontal="center"/>
    </xf>
    <xf numFmtId="0" fontId="6" fillId="0" borderId="50" xfId="0" applyFont="1" applyFill="1" applyBorder="1" applyAlignment="1">
      <alignment wrapText="1"/>
    </xf>
    <xf numFmtId="0" fontId="6" fillId="0" borderId="38" xfId="0" applyFont="1" applyFill="1" applyBorder="1" applyAlignment="1">
      <alignment vertical="justify"/>
    </xf>
    <xf numFmtId="0" fontId="6" fillId="0" borderId="45" xfId="0" applyFont="1" applyFill="1" applyBorder="1" applyAlignment="1">
      <alignment wrapText="1"/>
    </xf>
    <xf numFmtId="4" fontId="23" fillId="0" borderId="58" xfId="0" applyNumberFormat="1" applyFont="1" applyFill="1" applyBorder="1" applyAlignment="1">
      <alignment horizontal="center" wrapText="1"/>
    </xf>
    <xf numFmtId="4" fontId="23" fillId="0" borderId="59" xfId="0" applyNumberFormat="1" applyFont="1" applyFill="1" applyBorder="1" applyAlignment="1">
      <alignment horizontal="center" wrapText="1"/>
    </xf>
    <xf numFmtId="0" fontId="6" fillId="0" borderId="49" xfId="0" applyFont="1" applyFill="1" applyBorder="1" applyAlignment="1" quotePrefix="1">
      <alignment wrapText="1"/>
    </xf>
    <xf numFmtId="0" fontId="6" fillId="0" borderId="42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58" xfId="0" applyFont="1" applyFill="1" applyBorder="1" applyAlignment="1">
      <alignment horizontal="center" wrapText="1"/>
    </xf>
    <xf numFmtId="0" fontId="5" fillId="32" borderId="72" xfId="0" applyFont="1" applyFill="1" applyBorder="1" applyAlignment="1">
      <alignment horizontal="center" vertical="top" wrapText="1"/>
    </xf>
    <xf numFmtId="0" fontId="5" fillId="32" borderId="73" xfId="0" applyFont="1" applyFill="1" applyBorder="1" applyAlignment="1">
      <alignment horizontal="center" vertical="top" wrapText="1"/>
    </xf>
    <xf numFmtId="0" fontId="5" fillId="0" borderId="74" xfId="0" applyFont="1" applyBorder="1" applyAlignment="1">
      <alignment horizontal="center" vertical="top" wrapText="1"/>
    </xf>
    <xf numFmtId="4" fontId="21" fillId="0" borderId="31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0" fontId="15" fillId="32" borderId="45" xfId="0" applyFont="1" applyFill="1" applyBorder="1" applyAlignment="1">
      <alignment horizontal="left" vertical="center" wrapText="1"/>
    </xf>
    <xf numFmtId="0" fontId="15" fillId="32" borderId="38" xfId="0" applyFont="1" applyFill="1" applyBorder="1" applyAlignment="1">
      <alignment horizontal="left" vertical="center" wrapText="1"/>
    </xf>
    <xf numFmtId="4" fontId="32" fillId="0" borderId="68" xfId="0" applyNumberFormat="1" applyFont="1" applyFill="1" applyBorder="1" applyAlignment="1">
      <alignment horizontal="center"/>
    </xf>
    <xf numFmtId="4" fontId="32" fillId="0" borderId="63" xfId="0" applyNumberFormat="1" applyFont="1" applyFill="1" applyBorder="1" applyAlignment="1">
      <alignment horizontal="center"/>
    </xf>
    <xf numFmtId="4" fontId="32" fillId="0" borderId="63" xfId="0" applyNumberFormat="1" applyFont="1" applyFill="1" applyBorder="1" applyAlignment="1">
      <alignment horizontal="center" wrapText="1"/>
    </xf>
    <xf numFmtId="4" fontId="32" fillId="0" borderId="67" xfId="0" applyNumberFormat="1" applyFont="1" applyFill="1" applyBorder="1" applyAlignment="1">
      <alignment horizontal="center"/>
    </xf>
    <xf numFmtId="4" fontId="32" fillId="0" borderId="65" xfId="0" applyNumberFormat="1" applyFont="1" applyFill="1" applyBorder="1" applyAlignment="1">
      <alignment horizontal="center"/>
    </xf>
    <xf numFmtId="4" fontId="32" fillId="0" borderId="17" xfId="0" applyNumberFormat="1" applyFont="1" applyFill="1" applyBorder="1" applyAlignment="1">
      <alignment horizontal="center"/>
    </xf>
    <xf numFmtId="4" fontId="32" fillId="0" borderId="43" xfId="0" applyNumberFormat="1" applyFont="1" applyFill="1" applyBorder="1" applyAlignment="1">
      <alignment horizontal="center"/>
    </xf>
    <xf numFmtId="4" fontId="32" fillId="0" borderId="43" xfId="0" applyNumberFormat="1" applyFont="1" applyFill="1" applyBorder="1" applyAlignment="1">
      <alignment horizontal="center" wrapText="1"/>
    </xf>
    <xf numFmtId="4" fontId="32" fillId="0" borderId="35" xfId="0" applyNumberFormat="1" applyFont="1" applyFill="1" applyBorder="1" applyAlignment="1">
      <alignment horizontal="center" wrapText="1"/>
    </xf>
    <xf numFmtId="4" fontId="32" fillId="0" borderId="42" xfId="0" applyNumberFormat="1" applyFont="1" applyFill="1" applyBorder="1" applyAlignment="1">
      <alignment horizontal="center"/>
    </xf>
    <xf numFmtId="4" fontId="32" fillId="0" borderId="29" xfId="0" applyNumberFormat="1" applyFont="1" applyFill="1" applyBorder="1" applyAlignment="1">
      <alignment horizontal="center"/>
    </xf>
    <xf numFmtId="4" fontId="32" fillId="0" borderId="28" xfId="0" applyNumberFormat="1" applyFont="1" applyFill="1" applyBorder="1" applyAlignment="1">
      <alignment horizontal="center"/>
    </xf>
    <xf numFmtId="0" fontId="15" fillId="32" borderId="17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8" fillId="32" borderId="38" xfId="0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/>
    </xf>
    <xf numFmtId="4" fontId="32" fillId="0" borderId="74" xfId="0" applyNumberFormat="1" applyFont="1" applyFill="1" applyBorder="1" applyAlignment="1">
      <alignment horizontal="center"/>
    </xf>
    <xf numFmtId="4" fontId="32" fillId="0" borderId="74" xfId="0" applyNumberFormat="1" applyFont="1" applyFill="1" applyBorder="1" applyAlignment="1">
      <alignment horizontal="center" wrapText="1"/>
    </xf>
    <xf numFmtId="4" fontId="32" fillId="0" borderId="44" xfId="0" applyNumberFormat="1" applyFont="1" applyFill="1" applyBorder="1" applyAlignment="1">
      <alignment horizontal="center"/>
    </xf>
    <xf numFmtId="4" fontId="32" fillId="0" borderId="69" xfId="0" applyNumberFormat="1" applyFont="1" applyFill="1" applyBorder="1" applyAlignment="1">
      <alignment horizontal="center" wrapText="1"/>
    </xf>
    <xf numFmtId="4" fontId="32" fillId="0" borderId="72" xfId="0" applyNumberFormat="1" applyFont="1" applyFill="1" applyBorder="1" applyAlignment="1">
      <alignment horizontal="center"/>
    </xf>
    <xf numFmtId="4" fontId="32" fillId="0" borderId="73" xfId="0" applyNumberFormat="1" applyFont="1" applyFill="1" applyBorder="1" applyAlignment="1">
      <alignment horizontal="center"/>
    </xf>
    <xf numFmtId="4" fontId="32" fillId="0" borderId="70" xfId="0" applyNumberFormat="1" applyFont="1" applyFill="1" applyBorder="1" applyAlignment="1">
      <alignment horizontal="center"/>
    </xf>
    <xf numFmtId="4" fontId="32" fillId="0" borderId="28" xfId="0" applyNumberFormat="1" applyFont="1" applyFill="1" applyBorder="1" applyAlignment="1">
      <alignment horizontal="center"/>
    </xf>
    <xf numFmtId="4" fontId="32" fillId="0" borderId="29" xfId="0" applyNumberFormat="1" applyFont="1" applyFill="1" applyBorder="1" applyAlignment="1">
      <alignment horizontal="center"/>
    </xf>
    <xf numFmtId="4" fontId="32" fillId="0" borderId="43" xfId="0" applyNumberFormat="1" applyFont="1" applyFill="1" applyBorder="1" applyAlignment="1">
      <alignment horizontal="center" wrapText="1"/>
    </xf>
    <xf numFmtId="4" fontId="32" fillId="0" borderId="17" xfId="0" applyNumberFormat="1" applyFont="1" applyFill="1" applyBorder="1" applyAlignment="1">
      <alignment horizontal="center"/>
    </xf>
    <xf numFmtId="4" fontId="32" fillId="0" borderId="35" xfId="0" applyNumberFormat="1" applyFont="1" applyFill="1" applyBorder="1" applyAlignment="1">
      <alignment horizontal="center" wrapText="1"/>
    </xf>
    <xf numFmtId="4" fontId="32" fillId="0" borderId="42" xfId="0" applyNumberFormat="1" applyFont="1" applyFill="1" applyBorder="1" applyAlignment="1">
      <alignment horizontal="center"/>
    </xf>
    <xf numFmtId="4" fontId="21" fillId="0" borderId="43" xfId="0" applyNumberFormat="1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4" fontId="21" fillId="0" borderId="42" xfId="0" applyNumberFormat="1" applyFont="1" applyFill="1" applyBorder="1" applyAlignment="1">
      <alignment horizontal="center"/>
    </xf>
    <xf numFmtId="4" fontId="21" fillId="0" borderId="63" xfId="0" applyNumberFormat="1" applyFont="1" applyFill="1" applyBorder="1" applyAlignment="1">
      <alignment horizontal="center" wrapText="1"/>
    </xf>
    <xf numFmtId="4" fontId="21" fillId="0" borderId="68" xfId="0" applyNumberFormat="1" applyFont="1" applyFill="1" applyBorder="1" applyAlignment="1">
      <alignment horizontal="center"/>
    </xf>
    <xf numFmtId="4" fontId="21" fillId="0" borderId="66" xfId="0" applyNumberFormat="1" applyFont="1" applyFill="1" applyBorder="1" applyAlignment="1">
      <alignment horizontal="center" wrapText="1"/>
    </xf>
    <xf numFmtId="4" fontId="21" fillId="0" borderId="67" xfId="0" applyNumberFormat="1" applyFont="1" applyFill="1" applyBorder="1" applyAlignment="1">
      <alignment horizontal="center"/>
    </xf>
    <xf numFmtId="4" fontId="21" fillId="0" borderId="65" xfId="0" applyNumberFormat="1" applyFont="1" applyFill="1" applyBorder="1" applyAlignment="1">
      <alignment horizontal="center"/>
    </xf>
    <xf numFmtId="4" fontId="21" fillId="0" borderId="62" xfId="0" applyNumberFormat="1" applyFont="1" applyFill="1" applyBorder="1" applyAlignment="1">
      <alignment horizontal="center"/>
    </xf>
    <xf numFmtId="4" fontId="8" fillId="32" borderId="13" xfId="0" applyNumberFormat="1" applyFont="1" applyFill="1" applyBorder="1" applyAlignment="1">
      <alignment horizontal="center"/>
    </xf>
    <xf numFmtId="4" fontId="8" fillId="32" borderId="19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4" fontId="23" fillId="3" borderId="21" xfId="0" applyNumberFormat="1" applyFont="1" applyFill="1" applyBorder="1" applyAlignment="1">
      <alignment horizontal="center" wrapText="1"/>
    </xf>
    <xf numFmtId="4" fontId="23" fillId="3" borderId="22" xfId="0" applyNumberFormat="1" applyFont="1" applyFill="1" applyBorder="1" applyAlignment="1">
      <alignment horizontal="center" wrapText="1"/>
    </xf>
    <xf numFmtId="4" fontId="23" fillId="3" borderId="56" xfId="0" applyNumberFormat="1" applyFont="1" applyFill="1" applyBorder="1" applyAlignment="1">
      <alignment horizontal="center" wrapText="1"/>
    </xf>
    <xf numFmtId="4" fontId="23" fillId="3" borderId="64" xfId="0" applyNumberFormat="1" applyFont="1" applyFill="1" applyBorder="1" applyAlignment="1">
      <alignment horizontal="center" wrapText="1"/>
    </xf>
    <xf numFmtId="4" fontId="23" fillId="3" borderId="30" xfId="0" applyNumberFormat="1" applyFont="1" applyFill="1" applyBorder="1" applyAlignment="1">
      <alignment horizontal="center" wrapText="1"/>
    </xf>
    <xf numFmtId="4" fontId="23" fillId="3" borderId="33" xfId="0" applyNumberFormat="1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4" fontId="15" fillId="32" borderId="17" xfId="0" applyNumberFormat="1" applyFont="1" applyFill="1" applyBorder="1" applyAlignment="1">
      <alignment horizontal="center" wrapText="1"/>
    </xf>
    <xf numFmtId="4" fontId="23" fillId="0" borderId="61" xfId="0" applyNumberFormat="1" applyFont="1" applyFill="1" applyBorder="1" applyAlignment="1">
      <alignment horizontal="center" wrapText="1"/>
    </xf>
    <xf numFmtId="4" fontId="23" fillId="0" borderId="14" xfId="0" applyNumberFormat="1" applyFont="1" applyFill="1" applyBorder="1" applyAlignment="1">
      <alignment horizontal="center" wrapText="1"/>
    </xf>
    <xf numFmtId="4" fontId="3" fillId="32" borderId="16" xfId="0" applyNumberFormat="1" applyFont="1" applyFill="1" applyBorder="1" applyAlignment="1">
      <alignment horizontal="center" wrapText="1"/>
    </xf>
    <xf numFmtId="4" fontId="15" fillId="32" borderId="29" xfId="0" applyNumberFormat="1" applyFont="1" applyFill="1" applyBorder="1" applyAlignment="1">
      <alignment horizontal="center" wrapText="1"/>
    </xf>
    <xf numFmtId="4" fontId="25" fillId="0" borderId="13" xfId="0" applyNumberFormat="1" applyFont="1" applyFill="1" applyBorder="1" applyAlignment="1">
      <alignment/>
    </xf>
    <xf numFmtId="4" fontId="2" fillId="4" borderId="0" xfId="0" applyNumberFormat="1" applyFont="1" applyFill="1" applyAlignment="1">
      <alignment horizontal="center"/>
    </xf>
    <xf numFmtId="2" fontId="18" fillId="0" borderId="70" xfId="0" applyNumberFormat="1" applyFont="1" applyFill="1" applyBorder="1" applyAlignment="1">
      <alignment horizontal="center" wrapText="1"/>
    </xf>
    <xf numFmtId="2" fontId="18" fillId="0" borderId="73" xfId="0" applyNumberFormat="1" applyFont="1" applyFill="1" applyBorder="1" applyAlignment="1">
      <alignment horizontal="center" wrapText="1"/>
    </xf>
    <xf numFmtId="2" fontId="18" fillId="0" borderId="44" xfId="0" applyNumberFormat="1" applyFont="1" applyFill="1" applyBorder="1" applyAlignment="1">
      <alignment horizontal="center"/>
    </xf>
    <xf numFmtId="2" fontId="18" fillId="0" borderId="73" xfId="0" applyNumberFormat="1" applyFont="1" applyFill="1" applyBorder="1" applyAlignment="1">
      <alignment horizontal="center"/>
    </xf>
    <xf numFmtId="2" fontId="18" fillId="0" borderId="60" xfId="0" applyNumberFormat="1" applyFont="1" applyFill="1" applyBorder="1" applyAlignment="1">
      <alignment horizontal="center" wrapText="1"/>
    </xf>
    <xf numFmtId="2" fontId="18" fillId="0" borderId="59" xfId="0" applyNumberFormat="1" applyFont="1" applyFill="1" applyBorder="1" applyAlignment="1">
      <alignment horizontal="center" wrapText="1"/>
    </xf>
    <xf numFmtId="2" fontId="18" fillId="0" borderId="42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/>
    </xf>
    <xf numFmtId="4" fontId="7" fillId="3" borderId="50" xfId="0" applyNumberFormat="1" applyFont="1" applyFill="1" applyBorder="1" applyAlignment="1">
      <alignment horizontal="center"/>
    </xf>
    <xf numFmtId="4" fontId="21" fillId="0" borderId="49" xfId="0" applyNumberFormat="1" applyFont="1" applyFill="1" applyBorder="1" applyAlignment="1">
      <alignment horizontal="center" wrapText="1"/>
    </xf>
    <xf numFmtId="4" fontId="21" fillId="0" borderId="58" xfId="0" applyNumberFormat="1" applyFont="1" applyFill="1" applyBorder="1" applyAlignment="1">
      <alignment horizontal="center"/>
    </xf>
    <xf numFmtId="4" fontId="21" fillId="0" borderId="59" xfId="0" applyNumberFormat="1" applyFont="1" applyFill="1" applyBorder="1" applyAlignment="1">
      <alignment horizontal="center"/>
    </xf>
    <xf numFmtId="4" fontId="21" fillId="0" borderId="57" xfId="0" applyNumberFormat="1" applyFont="1" applyFill="1" applyBorder="1" applyAlignment="1">
      <alignment horizontal="center" wrapText="1"/>
    </xf>
    <xf numFmtId="4" fontId="21" fillId="0" borderId="60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center" wrapText="1"/>
    </xf>
    <xf numFmtId="4" fontId="8" fillId="32" borderId="28" xfId="0" applyNumberFormat="1" applyFont="1" applyFill="1" applyBorder="1" applyAlignment="1">
      <alignment horizontal="center" wrapText="1"/>
    </xf>
    <xf numFmtId="4" fontId="8" fillId="32" borderId="29" xfId="0" applyNumberFormat="1" applyFont="1" applyFill="1" applyBorder="1" applyAlignment="1">
      <alignment horizontal="center" wrapText="1"/>
    </xf>
    <xf numFmtId="4" fontId="18" fillId="0" borderId="56" xfId="0" applyNumberFormat="1" applyFont="1" applyFill="1" applyBorder="1" applyAlignment="1">
      <alignment horizontal="center" wrapText="1"/>
    </xf>
    <xf numFmtId="17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6" fillId="32" borderId="68" xfId="0" applyNumberFormat="1" applyFont="1" applyFill="1" applyBorder="1" applyAlignment="1">
      <alignment horizontal="center" vertical="center" wrapText="1"/>
    </xf>
    <xf numFmtId="0" fontId="6" fillId="32" borderId="6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wrapText="1"/>
    </xf>
    <xf numFmtId="4" fontId="32" fillId="0" borderId="22" xfId="0" applyNumberFormat="1" applyFont="1" applyFill="1" applyBorder="1" applyAlignment="1">
      <alignment horizontal="center" wrapText="1"/>
    </xf>
    <xf numFmtId="4" fontId="32" fillId="0" borderId="24" xfId="0" applyNumberFormat="1" applyFont="1" applyFill="1" applyBorder="1" applyAlignment="1">
      <alignment horizontal="center" wrapText="1"/>
    </xf>
    <xf numFmtId="4" fontId="32" fillId="0" borderId="75" xfId="0" applyNumberFormat="1" applyFont="1" applyFill="1" applyBorder="1" applyAlignment="1">
      <alignment horizontal="center" wrapText="1"/>
    </xf>
    <xf numFmtId="0" fontId="15" fillId="32" borderId="13" xfId="0" applyFont="1" applyFill="1" applyBorder="1" applyAlignment="1">
      <alignment horizontal="left" wrapText="1"/>
    </xf>
    <xf numFmtId="0" fontId="6" fillId="32" borderId="41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wrapText="1"/>
    </xf>
    <xf numFmtId="49" fontId="15" fillId="32" borderId="15" xfId="0" applyNumberFormat="1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15" fillId="32" borderId="64" xfId="0" applyFont="1" applyFill="1" applyBorder="1" applyAlignment="1">
      <alignment horizontal="center" wrapText="1"/>
    </xf>
    <xf numFmtId="4" fontId="15" fillId="32" borderId="15" xfId="0" applyNumberFormat="1" applyFont="1" applyFill="1" applyBorder="1" applyAlignment="1">
      <alignment horizontal="center"/>
    </xf>
    <xf numFmtId="4" fontId="32" fillId="0" borderId="21" xfId="0" applyNumberFormat="1" applyFont="1" applyFill="1" applyBorder="1" applyAlignment="1">
      <alignment horizontal="center" wrapText="1"/>
    </xf>
    <xf numFmtId="0" fontId="15" fillId="32" borderId="41" xfId="0" applyFont="1" applyFill="1" applyBorder="1" applyAlignment="1">
      <alignment horizontal="left" wrapText="1"/>
    </xf>
    <xf numFmtId="0" fontId="15" fillId="32" borderId="68" xfId="0" applyFont="1" applyFill="1" applyBorder="1" applyAlignment="1">
      <alignment horizontal="center" vertical="center" wrapText="1"/>
    </xf>
    <xf numFmtId="0" fontId="8" fillId="32" borderId="45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15" fillId="34" borderId="68" xfId="0" applyFont="1" applyFill="1" applyBorder="1" applyAlignment="1">
      <alignment horizontal="center" wrapText="1"/>
    </xf>
    <xf numFmtId="4" fontId="15" fillId="34" borderId="41" xfId="0" applyNumberFormat="1" applyFont="1" applyFill="1" applyBorder="1" applyAlignment="1">
      <alignment horizontal="center"/>
    </xf>
    <xf numFmtId="4" fontId="15" fillId="34" borderId="21" xfId="0" applyNumberFormat="1" applyFont="1" applyFill="1" applyBorder="1" applyAlignment="1">
      <alignment horizontal="center"/>
    </xf>
    <xf numFmtId="4" fontId="18" fillId="0" borderId="46" xfId="0" applyNumberFormat="1" applyFont="1" applyFill="1" applyBorder="1" applyAlignment="1">
      <alignment horizontal="center" wrapText="1"/>
    </xf>
    <xf numFmtId="4" fontId="4" fillId="0" borderId="76" xfId="0" applyNumberFormat="1" applyFont="1" applyFill="1" applyBorder="1" applyAlignment="1">
      <alignment horizontal="center" wrapText="1"/>
    </xf>
    <xf numFmtId="4" fontId="4" fillId="0" borderId="48" xfId="0" applyNumberFormat="1" applyFont="1" applyFill="1" applyBorder="1" applyAlignment="1">
      <alignment horizontal="center"/>
    </xf>
    <xf numFmtId="4" fontId="15" fillId="32" borderId="17" xfId="0" applyNumberFormat="1" applyFont="1" applyFill="1" applyBorder="1" applyAlignment="1">
      <alignment horizontal="center"/>
    </xf>
    <xf numFmtId="4" fontId="32" fillId="0" borderId="64" xfId="0" applyNumberFormat="1" applyFont="1" applyFill="1" applyBorder="1" applyAlignment="1">
      <alignment horizontal="center"/>
    </xf>
    <xf numFmtId="4" fontId="21" fillId="0" borderId="54" xfId="0" applyNumberFormat="1" applyFont="1" applyFill="1" applyBorder="1" applyAlignment="1">
      <alignment horizontal="center"/>
    </xf>
    <xf numFmtId="4" fontId="21" fillId="0" borderId="32" xfId="0" applyNumberFormat="1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left" vertical="top" wrapText="1"/>
    </xf>
    <xf numFmtId="49" fontId="3" fillId="32" borderId="12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25" fillId="0" borderId="0" xfId="0" applyNumberFormat="1" applyFont="1" applyFill="1" applyAlignment="1">
      <alignment horizontal="center"/>
    </xf>
    <xf numFmtId="4" fontId="25" fillId="0" borderId="17" xfId="0" applyNumberFormat="1" applyFont="1" applyBorder="1" applyAlignment="1">
      <alignment/>
    </xf>
    <xf numFmtId="4" fontId="25" fillId="0" borderId="58" xfId="0" applyNumberFormat="1" applyFont="1" applyBorder="1" applyAlignment="1">
      <alignment/>
    </xf>
    <xf numFmtId="4" fontId="25" fillId="0" borderId="17" xfId="0" applyNumberFormat="1" applyFont="1" applyFill="1" applyBorder="1" applyAlignment="1">
      <alignment/>
    </xf>
    <xf numFmtId="4" fontId="25" fillId="0" borderId="72" xfId="0" applyNumberFormat="1" applyFont="1" applyFill="1" applyBorder="1" applyAlignment="1">
      <alignment/>
    </xf>
    <xf numFmtId="4" fontId="25" fillId="0" borderId="77" xfId="0" applyNumberFormat="1" applyFont="1" applyBorder="1" applyAlignment="1">
      <alignment horizontal="center"/>
    </xf>
    <xf numFmtId="4" fontId="22" fillId="33" borderId="26" xfId="0" applyNumberFormat="1" applyFont="1" applyFill="1" applyBorder="1" applyAlignment="1">
      <alignment horizontal="center"/>
    </xf>
    <xf numFmtId="49" fontId="25" fillId="0" borderId="15" xfId="0" applyNumberFormat="1" applyFont="1" applyBorder="1" applyAlignment="1">
      <alignment/>
    </xf>
    <xf numFmtId="4" fontId="25" fillId="0" borderId="41" xfId="0" applyNumberFormat="1" applyFont="1" applyFill="1" applyBorder="1" applyAlignment="1">
      <alignment/>
    </xf>
    <xf numFmtId="4" fontId="25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8" fillId="0" borderId="68" xfId="0" applyFont="1" applyFill="1" applyBorder="1" applyAlignment="1">
      <alignment horizontal="center"/>
    </xf>
    <xf numFmtId="2" fontId="18" fillId="0" borderId="68" xfId="0" applyNumberFormat="1" applyFont="1" applyFill="1" applyBorder="1" applyAlignment="1">
      <alignment horizontal="center"/>
    </xf>
    <xf numFmtId="2" fontId="18" fillId="0" borderId="65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6" fillId="0" borderId="65" xfId="0" applyFont="1" applyBorder="1" applyAlignment="1">
      <alignment vertical="center" wrapText="1"/>
    </xf>
    <xf numFmtId="0" fontId="18" fillId="0" borderId="24" xfId="0" applyFont="1" applyFill="1" applyBorder="1" applyAlignment="1">
      <alignment horizontal="center" wrapText="1"/>
    </xf>
    <xf numFmtId="2" fontId="18" fillId="0" borderId="78" xfId="0" applyNumberFormat="1" applyFont="1" applyFill="1" applyBorder="1" applyAlignment="1">
      <alignment horizontal="center"/>
    </xf>
    <xf numFmtId="0" fontId="18" fillId="0" borderId="70" xfId="0" applyFont="1" applyFill="1" applyBorder="1" applyAlignment="1">
      <alignment horizontal="center" wrapText="1"/>
    </xf>
    <xf numFmtId="172" fontId="18" fillId="0" borderId="73" xfId="0" applyNumberFormat="1" applyFont="1" applyFill="1" applyBorder="1" applyAlignment="1">
      <alignment horizontal="center" wrapText="1"/>
    </xf>
    <xf numFmtId="172" fontId="18" fillId="0" borderId="69" xfId="0" applyNumberFormat="1" applyFont="1" applyFill="1" applyBorder="1" applyAlignment="1">
      <alignment horizontal="center"/>
    </xf>
    <xf numFmtId="172" fontId="18" fillId="0" borderId="70" xfId="0" applyNumberFormat="1" applyFont="1" applyFill="1" applyBorder="1" applyAlignment="1">
      <alignment horizontal="center"/>
    </xf>
    <xf numFmtId="0" fontId="18" fillId="0" borderId="69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wrapText="1"/>
    </xf>
    <xf numFmtId="0" fontId="18" fillId="0" borderId="38" xfId="0" applyFont="1" applyFill="1" applyBorder="1" applyAlignment="1">
      <alignment horizontal="center" wrapText="1"/>
    </xf>
    <xf numFmtId="172" fontId="18" fillId="0" borderId="29" xfId="0" applyNumberFormat="1" applyFont="1" applyFill="1" applyBorder="1" applyAlignment="1">
      <alignment horizontal="center" wrapText="1"/>
    </xf>
    <xf numFmtId="172" fontId="18" fillId="0" borderId="35" xfId="0" applyNumberFormat="1" applyFont="1" applyFill="1" applyBorder="1" applyAlignment="1">
      <alignment horizontal="center"/>
    </xf>
    <xf numFmtId="172" fontId="18" fillId="0" borderId="28" xfId="0" applyNumberFormat="1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4" fontId="25" fillId="0" borderId="15" xfId="0" applyNumberFormat="1" applyFont="1" applyBorder="1" applyAlignment="1">
      <alignment/>
    </xf>
    <xf numFmtId="4" fontId="25" fillId="0" borderId="77" xfId="0" applyNumberFormat="1" applyFont="1" applyFill="1" applyBorder="1" applyAlignment="1">
      <alignment/>
    </xf>
    <xf numFmtId="0" fontId="25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wrapText="1"/>
    </xf>
    <xf numFmtId="0" fontId="25" fillId="0" borderId="44" xfId="0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center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2" fontId="29" fillId="0" borderId="0" xfId="0" applyNumberFormat="1" applyFont="1" applyFill="1" applyAlignment="1">
      <alignment horizontal="center"/>
    </xf>
    <xf numFmtId="173" fontId="4" fillId="32" borderId="11" xfId="58" applyNumberFormat="1" applyFont="1" applyFill="1" applyBorder="1" applyAlignment="1">
      <alignment wrapText="1"/>
    </xf>
    <xf numFmtId="173" fontId="4" fillId="32" borderId="46" xfId="58" applyNumberFormat="1" applyFont="1" applyFill="1" applyBorder="1" applyAlignment="1">
      <alignment horizontal="center" wrapText="1"/>
    </xf>
    <xf numFmtId="2" fontId="25" fillId="0" borderId="0" xfId="0" applyNumberFormat="1" applyFont="1" applyFill="1" applyBorder="1" applyAlignment="1">
      <alignment wrapText="1"/>
    </xf>
    <xf numFmtId="172" fontId="25" fillId="0" borderId="0" xfId="0" applyNumberFormat="1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 quotePrefix="1">
      <alignment horizontal="left" vertical="center" wrapText="1"/>
    </xf>
    <xf numFmtId="0" fontId="6" fillId="0" borderId="13" xfId="0" applyFont="1" applyFill="1" applyBorder="1" applyAlignment="1" quotePrefix="1">
      <alignment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6" fillId="0" borderId="41" xfId="0" applyFont="1" applyFill="1" applyBorder="1" applyAlignment="1" quotePrefix="1">
      <alignment vertical="center" wrapText="1"/>
    </xf>
    <xf numFmtId="0" fontId="18" fillId="0" borderId="15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4" fontId="23" fillId="3" borderId="10" xfId="0" applyNumberFormat="1" applyFont="1" applyFill="1" applyBorder="1" applyAlignment="1">
      <alignment horizontal="center" wrapText="1"/>
    </xf>
    <xf numFmtId="4" fontId="23" fillId="3" borderId="39" xfId="0" applyNumberFormat="1" applyFont="1" applyFill="1" applyBorder="1" applyAlignment="1">
      <alignment horizontal="center" wrapText="1"/>
    </xf>
    <xf numFmtId="4" fontId="23" fillId="3" borderId="55" xfId="0" applyNumberFormat="1" applyFont="1" applyFill="1" applyBorder="1" applyAlignment="1">
      <alignment horizontal="center" wrapText="1"/>
    </xf>
    <xf numFmtId="4" fontId="23" fillId="3" borderId="31" xfId="0" applyNumberFormat="1" applyFont="1" applyFill="1" applyBorder="1" applyAlignment="1">
      <alignment horizontal="center" wrapText="1"/>
    </xf>
    <xf numFmtId="4" fontId="18" fillId="0" borderId="40" xfId="0" applyNumberFormat="1" applyFont="1" applyFill="1" applyBorder="1" applyAlignment="1">
      <alignment horizontal="center" wrapText="1"/>
    </xf>
    <xf numFmtId="4" fontId="23" fillId="3" borderId="54" xfId="0" applyNumberFormat="1" applyFont="1" applyFill="1" applyBorder="1" applyAlignment="1">
      <alignment horizontal="center" wrapText="1"/>
    </xf>
    <xf numFmtId="4" fontId="23" fillId="3" borderId="32" xfId="0" applyNumberFormat="1" applyFont="1" applyFill="1" applyBorder="1" applyAlignment="1">
      <alignment horizontal="center" wrapText="1"/>
    </xf>
    <xf numFmtId="2" fontId="18" fillId="0" borderId="64" xfId="0" applyNumberFormat="1" applyFont="1" applyFill="1" applyBorder="1" applyAlignment="1">
      <alignment horizontal="center" wrapText="1"/>
    </xf>
    <xf numFmtId="2" fontId="18" fillId="0" borderId="56" xfId="0" applyNumberFormat="1" applyFont="1" applyFill="1" applyBorder="1" applyAlignment="1">
      <alignment horizontal="center" wrapText="1"/>
    </xf>
    <xf numFmtId="0" fontId="6" fillId="0" borderId="41" xfId="0" applyFont="1" applyFill="1" applyBorder="1" applyAlignment="1">
      <alignment wrapText="1"/>
    </xf>
    <xf numFmtId="0" fontId="6" fillId="32" borderId="13" xfId="0" applyFont="1" applyFill="1" applyBorder="1" applyAlignment="1">
      <alignment horizontal="left" vertical="center" wrapText="1"/>
    </xf>
    <xf numFmtId="4" fontId="81" fillId="0" borderId="29" xfId="0" applyNumberFormat="1" applyFont="1" applyFill="1" applyBorder="1" applyAlignment="1">
      <alignment horizontal="center"/>
    </xf>
    <xf numFmtId="4" fontId="25" fillId="0" borderId="38" xfId="0" applyNumberFormat="1" applyFont="1" applyFill="1" applyBorder="1" applyAlignment="1">
      <alignment/>
    </xf>
    <xf numFmtId="4" fontId="25" fillId="0" borderId="49" xfId="0" applyNumberFormat="1" applyFont="1" applyFill="1" applyBorder="1" applyAlignment="1">
      <alignment/>
    </xf>
    <xf numFmtId="4" fontId="8" fillId="34" borderId="13" xfId="0" applyNumberFormat="1" applyFont="1" applyFill="1" applyBorder="1" applyAlignment="1">
      <alignment horizontal="center"/>
    </xf>
    <xf numFmtId="0" fontId="18" fillId="0" borderId="77" xfId="0" applyFont="1" applyFill="1" applyBorder="1" applyAlignment="1">
      <alignment horizontal="center"/>
    </xf>
    <xf numFmtId="2" fontId="18" fillId="0" borderId="72" xfId="0" applyNumberFormat="1" applyFont="1" applyFill="1" applyBorder="1" applyAlignment="1">
      <alignment horizontal="center"/>
    </xf>
    <xf numFmtId="4" fontId="81" fillId="0" borderId="28" xfId="0" applyNumberFormat="1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 wrapText="1"/>
    </xf>
    <xf numFmtId="4" fontId="81" fillId="0" borderId="43" xfId="0" applyNumberFormat="1" applyFont="1" applyFill="1" applyBorder="1" applyAlignment="1">
      <alignment horizontal="center"/>
    </xf>
    <xf numFmtId="0" fontId="82" fillId="0" borderId="51" xfId="0" applyFont="1" applyFill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4" fontId="82" fillId="0" borderId="58" xfId="0" applyNumberFormat="1" applyFont="1" applyFill="1" applyBorder="1" applyAlignment="1">
      <alignment horizontal="center" wrapText="1"/>
    </xf>
    <xf numFmtId="4" fontId="81" fillId="0" borderId="60" xfId="0" applyNumberFormat="1" applyFont="1" applyFill="1" applyBorder="1" applyAlignment="1">
      <alignment horizontal="center" wrapText="1"/>
    </xf>
    <xf numFmtId="4" fontId="81" fillId="0" borderId="59" xfId="0" applyNumberFormat="1" applyFont="1" applyFill="1" applyBorder="1" applyAlignment="1">
      <alignment horizontal="center" wrapText="1"/>
    </xf>
    <xf numFmtId="4" fontId="81" fillId="0" borderId="79" xfId="0" applyNumberFormat="1" applyFont="1" applyFill="1" applyBorder="1" applyAlignment="1">
      <alignment horizontal="center"/>
    </xf>
    <xf numFmtId="4" fontId="81" fillId="0" borderId="58" xfId="0" applyNumberFormat="1" applyFont="1" applyFill="1" applyBorder="1" applyAlignment="1">
      <alignment horizontal="center"/>
    </xf>
    <xf numFmtId="4" fontId="81" fillId="0" borderId="59" xfId="0" applyNumberFormat="1" applyFont="1" applyFill="1" applyBorder="1" applyAlignment="1">
      <alignment horizontal="center"/>
    </xf>
    <xf numFmtId="4" fontId="81" fillId="0" borderId="60" xfId="0" applyNumberFormat="1" applyFont="1" applyFill="1" applyBorder="1" applyAlignment="1">
      <alignment horizontal="center"/>
    </xf>
    <xf numFmtId="4" fontId="81" fillId="0" borderId="57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top" wrapText="1"/>
    </xf>
    <xf numFmtId="0" fontId="82" fillId="36" borderId="13" xfId="0" applyFont="1" applyFill="1" applyBorder="1" applyAlignment="1">
      <alignment horizontal="center" wrapText="1"/>
    </xf>
    <xf numFmtId="4" fontId="82" fillId="36" borderId="58" xfId="0" applyNumberFormat="1" applyFont="1" applyFill="1" applyBorder="1" applyAlignment="1">
      <alignment horizontal="center" wrapText="1"/>
    </xf>
    <xf numFmtId="0" fontId="36" fillId="0" borderId="0" xfId="0" applyFont="1" applyFill="1" applyBorder="1" applyAlignment="1">
      <alignment wrapText="1"/>
    </xf>
    <xf numFmtId="2" fontId="16" fillId="0" borderId="44" xfId="0" applyNumberFormat="1" applyFont="1" applyFill="1" applyBorder="1" applyAlignment="1">
      <alignment vertical="center" wrapText="1"/>
    </xf>
    <xf numFmtId="0" fontId="83" fillId="0" borderId="38" xfId="0" applyFont="1" applyFill="1" applyBorder="1" applyAlignment="1">
      <alignment horizontal="left" wrapText="1"/>
    </xf>
    <xf numFmtId="0" fontId="83" fillId="0" borderId="13" xfId="0" applyFont="1" applyFill="1" applyBorder="1" applyAlignment="1">
      <alignment horizontal="center" wrapText="1"/>
    </xf>
    <xf numFmtId="0" fontId="83" fillId="0" borderId="38" xfId="0" applyFont="1" applyFill="1" applyBorder="1" applyAlignment="1">
      <alignment horizontal="center" wrapText="1"/>
    </xf>
    <xf numFmtId="0" fontId="83" fillId="0" borderId="15" xfId="0" applyFont="1" applyFill="1" applyBorder="1" applyAlignment="1">
      <alignment horizontal="center" wrapText="1"/>
    </xf>
    <xf numFmtId="0" fontId="83" fillId="0" borderId="41" xfId="0" applyFont="1" applyFill="1" applyBorder="1" applyAlignment="1">
      <alignment horizontal="center" wrapText="1"/>
    </xf>
    <xf numFmtId="0" fontId="82" fillId="36" borderId="38" xfId="0" applyFont="1" applyFill="1" applyBorder="1" applyAlignment="1" quotePrefix="1">
      <alignment horizontal="center" wrapText="1"/>
    </xf>
    <xf numFmtId="4" fontId="83" fillId="36" borderId="13" xfId="0" applyNumberFormat="1" applyFont="1" applyFill="1" applyBorder="1" applyAlignment="1">
      <alignment horizontal="center" wrapText="1"/>
    </xf>
    <xf numFmtId="4" fontId="84" fillId="0" borderId="42" xfId="0" applyNumberFormat="1" applyFont="1" applyFill="1" applyBorder="1" applyAlignment="1">
      <alignment horizontal="center" wrapText="1"/>
    </xf>
    <xf numFmtId="4" fontId="84" fillId="0" borderId="29" xfId="0" applyNumberFormat="1" applyFont="1" applyFill="1" applyBorder="1" applyAlignment="1">
      <alignment horizontal="center" wrapText="1"/>
    </xf>
    <xf numFmtId="4" fontId="84" fillId="0" borderId="43" xfId="0" applyNumberFormat="1" applyFont="1" applyFill="1" applyBorder="1" applyAlignment="1">
      <alignment horizontal="center"/>
    </xf>
    <xf numFmtId="4" fontId="84" fillId="0" borderId="28" xfId="0" applyNumberFormat="1" applyFont="1" applyFill="1" applyBorder="1" applyAlignment="1">
      <alignment horizontal="center" wrapText="1"/>
    </xf>
    <xf numFmtId="4" fontId="84" fillId="0" borderId="35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vertical="top" wrapText="1"/>
    </xf>
    <xf numFmtId="0" fontId="83" fillId="0" borderId="50" xfId="0" applyFont="1" applyFill="1" applyBorder="1" applyAlignment="1">
      <alignment horizontal="center" wrapText="1"/>
    </xf>
    <xf numFmtId="4" fontId="85" fillId="0" borderId="35" xfId="0" applyNumberFormat="1" applyFont="1" applyFill="1" applyBorder="1" applyAlignment="1">
      <alignment horizontal="center" wrapText="1"/>
    </xf>
    <xf numFmtId="4" fontId="85" fillId="0" borderId="29" xfId="0" applyNumberFormat="1" applyFont="1" applyFill="1" applyBorder="1" applyAlignment="1">
      <alignment horizontal="center"/>
    </xf>
    <xf numFmtId="0" fontId="86" fillId="32" borderId="38" xfId="0" applyFont="1" applyFill="1" applyBorder="1" applyAlignment="1">
      <alignment wrapText="1"/>
    </xf>
    <xf numFmtId="0" fontId="87" fillId="32" borderId="13" xfId="0" applyFont="1" applyFill="1" applyBorder="1" applyAlignment="1">
      <alignment horizontal="center" wrapText="1"/>
    </xf>
    <xf numFmtId="0" fontId="87" fillId="0" borderId="0" xfId="0" applyFont="1" applyFill="1" applyAlignment="1">
      <alignment/>
    </xf>
    <xf numFmtId="0" fontId="15" fillId="0" borderId="15" xfId="0" applyFont="1" applyFill="1" applyBorder="1" applyAlignment="1">
      <alignment horizontal="center" wrapText="1"/>
    </xf>
    <xf numFmtId="0" fontId="15" fillId="32" borderId="56" xfId="0" applyFont="1" applyFill="1" applyBorder="1" applyAlignment="1">
      <alignment horizontal="left" wrapText="1"/>
    </xf>
    <xf numFmtId="0" fontId="15" fillId="34" borderId="56" xfId="0" applyFont="1" applyFill="1" applyBorder="1" applyAlignment="1">
      <alignment horizontal="center" wrapText="1"/>
    </xf>
    <xf numFmtId="0" fontId="33" fillId="0" borderId="0" xfId="0" applyFont="1" applyFill="1" applyAlignment="1">
      <alignment/>
    </xf>
    <xf numFmtId="0" fontId="15" fillId="0" borderId="13" xfId="0" applyFont="1" applyFill="1" applyBorder="1" applyAlignment="1">
      <alignment horizontal="center" wrapText="1"/>
    </xf>
    <xf numFmtId="0" fontId="15" fillId="32" borderId="38" xfId="0" applyFont="1" applyFill="1" applyBorder="1" applyAlignment="1">
      <alignment horizontal="left" wrapText="1"/>
    </xf>
    <xf numFmtId="0" fontId="15" fillId="32" borderId="38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left" wrapText="1"/>
    </xf>
    <xf numFmtId="0" fontId="6" fillId="32" borderId="38" xfId="0" applyFont="1" applyFill="1" applyBorder="1" applyAlignment="1">
      <alignment horizontal="center" wrapText="1"/>
    </xf>
    <xf numFmtId="4" fontId="8" fillId="0" borderId="1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" fontId="21" fillId="0" borderId="30" xfId="0" applyNumberFormat="1" applyFont="1" applyFill="1" applyBorder="1" applyAlignment="1">
      <alignment horizontal="center"/>
    </xf>
    <xf numFmtId="49" fontId="15" fillId="0" borderId="41" xfId="0" applyNumberFormat="1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86" fillId="32" borderId="41" xfId="0" applyFont="1" applyFill="1" applyBorder="1" applyAlignment="1">
      <alignment horizontal="center" vertical="center" wrapText="1"/>
    </xf>
    <xf numFmtId="4" fontId="86" fillId="32" borderId="13" xfId="0" applyNumberFormat="1" applyFont="1" applyFill="1" applyBorder="1" applyAlignment="1">
      <alignment horizontal="center"/>
    </xf>
    <xf numFmtId="4" fontId="85" fillId="0" borderId="38" xfId="0" applyNumberFormat="1" applyFont="1" applyFill="1" applyBorder="1" applyAlignment="1">
      <alignment horizontal="center"/>
    </xf>
    <xf numFmtId="4" fontId="85" fillId="0" borderId="43" xfId="0" applyNumberFormat="1" applyFont="1" applyFill="1" applyBorder="1" applyAlignment="1">
      <alignment horizontal="center"/>
    </xf>
    <xf numFmtId="4" fontId="85" fillId="0" borderId="43" xfId="0" applyNumberFormat="1" applyFont="1" applyFill="1" applyBorder="1" applyAlignment="1">
      <alignment horizontal="center" wrapText="1"/>
    </xf>
    <xf numFmtId="4" fontId="85" fillId="0" borderId="17" xfId="0" applyNumberFormat="1" applyFont="1" applyFill="1" applyBorder="1" applyAlignment="1">
      <alignment horizontal="center"/>
    </xf>
    <xf numFmtId="4" fontId="85" fillId="0" borderId="35" xfId="0" applyNumberFormat="1" applyFont="1" applyFill="1" applyBorder="1" applyAlignment="1">
      <alignment horizontal="center" wrapText="1"/>
    </xf>
    <xf numFmtId="4" fontId="85" fillId="0" borderId="42" xfId="0" applyNumberFormat="1" applyFont="1" applyFill="1" applyBorder="1" applyAlignment="1">
      <alignment horizontal="center"/>
    </xf>
    <xf numFmtId="4" fontId="85" fillId="0" borderId="28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4" fontId="85" fillId="0" borderId="68" xfId="0" applyNumberFormat="1" applyFont="1" applyFill="1" applyBorder="1" applyAlignment="1">
      <alignment horizontal="center"/>
    </xf>
    <xf numFmtId="4" fontId="85" fillId="0" borderId="63" xfId="0" applyNumberFormat="1" applyFont="1" applyFill="1" applyBorder="1" applyAlignment="1">
      <alignment horizontal="center"/>
    </xf>
    <xf numFmtId="4" fontId="85" fillId="0" borderId="63" xfId="0" applyNumberFormat="1" applyFont="1" applyFill="1" applyBorder="1" applyAlignment="1">
      <alignment horizontal="center" wrapText="1"/>
    </xf>
    <xf numFmtId="4" fontId="85" fillId="0" borderId="66" xfId="0" applyNumberFormat="1" applyFont="1" applyFill="1" applyBorder="1" applyAlignment="1">
      <alignment horizontal="center" wrapText="1"/>
    </xf>
    <xf numFmtId="4" fontId="85" fillId="0" borderId="62" xfId="0" applyNumberFormat="1" applyFont="1" applyFill="1" applyBorder="1" applyAlignment="1">
      <alignment horizontal="center"/>
    </xf>
    <xf numFmtId="4" fontId="85" fillId="0" borderId="6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justify" vertical="center"/>
    </xf>
    <xf numFmtId="4" fontId="86" fillId="0" borderId="49" xfId="0" applyNumberFormat="1" applyFont="1" applyFill="1" applyBorder="1" applyAlignment="1">
      <alignment horizontal="center"/>
    </xf>
    <xf numFmtId="0" fontId="6" fillId="32" borderId="49" xfId="0" applyFont="1" applyFill="1" applyBorder="1" applyAlignment="1">
      <alignment vertical="center" wrapText="1"/>
    </xf>
    <xf numFmtId="0" fontId="0" fillId="0" borderId="20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4" fontId="85" fillId="0" borderId="58" xfId="0" applyNumberFormat="1" applyFont="1" applyFill="1" applyBorder="1" applyAlignment="1">
      <alignment horizontal="center"/>
    </xf>
    <xf numFmtId="4" fontId="85" fillId="0" borderId="59" xfId="0" applyNumberFormat="1" applyFont="1" applyFill="1" applyBorder="1" applyAlignment="1">
      <alignment horizontal="center"/>
    </xf>
    <xf numFmtId="4" fontId="85" fillId="0" borderId="57" xfId="0" applyNumberFormat="1" applyFont="1" applyFill="1" applyBorder="1" applyAlignment="1">
      <alignment horizontal="center" wrapText="1"/>
    </xf>
    <xf numFmtId="4" fontId="85" fillId="0" borderId="60" xfId="0" applyNumberFormat="1" applyFont="1" applyFill="1" applyBorder="1" applyAlignment="1">
      <alignment horizontal="center"/>
    </xf>
    <xf numFmtId="4" fontId="85" fillId="0" borderId="14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4" fontId="85" fillId="0" borderId="49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 horizontal="justify" vertical="center" wrapText="1"/>
    </xf>
    <xf numFmtId="0" fontId="25" fillId="0" borderId="0" xfId="0" applyFont="1" applyAlignment="1">
      <alignment horizontal="justify" vertical="center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2" fillId="0" borderId="80" xfId="0" applyNumberFormat="1" applyFont="1" applyFill="1" applyBorder="1" applyAlignment="1">
      <alignment horizontal="center" wrapText="1"/>
    </xf>
    <xf numFmtId="4" fontId="2" fillId="32" borderId="80" xfId="0" applyNumberFormat="1" applyFont="1" applyFill="1" applyBorder="1" applyAlignment="1">
      <alignment horizontal="center" wrapText="1"/>
    </xf>
    <xf numFmtId="4" fontId="2" fillId="32" borderId="75" xfId="0" applyNumberFormat="1" applyFont="1" applyFill="1" applyBorder="1" applyAlignment="1">
      <alignment horizontal="center" wrapText="1"/>
    </xf>
    <xf numFmtId="4" fontId="7" fillId="32" borderId="28" xfId="0" applyNumberFormat="1" applyFont="1" applyFill="1" applyBorder="1" applyAlignment="1">
      <alignment horizontal="center" wrapText="1"/>
    </xf>
    <xf numFmtId="4" fontId="7" fillId="32" borderId="43" xfId="0" applyNumberFormat="1" applyFont="1" applyFill="1" applyBorder="1" applyAlignment="1">
      <alignment horizontal="center" wrapText="1"/>
    </xf>
    <xf numFmtId="4" fontId="7" fillId="32" borderId="35" xfId="0" applyNumberFormat="1" applyFont="1" applyFill="1" applyBorder="1" applyAlignment="1">
      <alignment horizontal="center" wrapText="1"/>
    </xf>
    <xf numFmtId="4" fontId="7" fillId="32" borderId="42" xfId="0" applyNumberFormat="1" applyFont="1" applyFill="1" applyBorder="1" applyAlignment="1">
      <alignment horizontal="center" wrapText="1"/>
    </xf>
    <xf numFmtId="49" fontId="86" fillId="32" borderId="13" xfId="0" applyNumberFormat="1" applyFont="1" applyFill="1" applyBorder="1" applyAlignment="1">
      <alignment horizontal="center" wrapText="1"/>
    </xf>
    <xf numFmtId="0" fontId="87" fillId="32" borderId="13" xfId="0" applyFont="1" applyFill="1" applyBorder="1" applyAlignment="1">
      <alignment wrapText="1"/>
    </xf>
    <xf numFmtId="0" fontId="87" fillId="32" borderId="49" xfId="0" applyFont="1" applyFill="1" applyBorder="1" applyAlignment="1">
      <alignment horizontal="center" wrapText="1"/>
    </xf>
    <xf numFmtId="4" fontId="86" fillId="32" borderId="17" xfId="0" applyNumberFormat="1" applyFont="1" applyFill="1" applyBorder="1" applyAlignment="1">
      <alignment horizontal="center" wrapText="1"/>
    </xf>
    <xf numFmtId="4" fontId="86" fillId="32" borderId="28" xfId="0" applyNumberFormat="1" applyFont="1" applyFill="1" applyBorder="1" applyAlignment="1">
      <alignment horizontal="center" wrapText="1"/>
    </xf>
    <xf numFmtId="4" fontId="86" fillId="32" borderId="29" xfId="0" applyNumberFormat="1" applyFont="1" applyFill="1" applyBorder="1" applyAlignment="1">
      <alignment horizontal="center" wrapText="1"/>
    </xf>
    <xf numFmtId="4" fontId="86" fillId="32" borderId="43" xfId="0" applyNumberFormat="1" applyFont="1" applyFill="1" applyBorder="1" applyAlignment="1">
      <alignment horizontal="center" wrapText="1"/>
    </xf>
    <xf numFmtId="4" fontId="86" fillId="32" borderId="35" xfId="0" applyNumberFormat="1" applyFont="1" applyFill="1" applyBorder="1" applyAlignment="1">
      <alignment horizontal="center" wrapText="1"/>
    </xf>
    <xf numFmtId="4" fontId="86" fillId="32" borderId="42" xfId="0" applyNumberFormat="1" applyFont="1" applyFill="1" applyBorder="1" applyAlignment="1">
      <alignment horizontal="center" wrapText="1"/>
    </xf>
    <xf numFmtId="4" fontId="8" fillId="32" borderId="43" xfId="0" applyNumberFormat="1" applyFont="1" applyFill="1" applyBorder="1" applyAlignment="1">
      <alignment horizontal="center" wrapText="1"/>
    </xf>
    <xf numFmtId="4" fontId="8" fillId="32" borderId="35" xfId="0" applyNumberFormat="1" applyFont="1" applyFill="1" applyBorder="1" applyAlignment="1">
      <alignment horizontal="center" wrapText="1"/>
    </xf>
    <xf numFmtId="4" fontId="15" fillId="32" borderId="28" xfId="0" applyNumberFormat="1" applyFont="1" applyFill="1" applyBorder="1" applyAlignment="1">
      <alignment horizontal="center" wrapText="1"/>
    </xf>
    <xf numFmtId="4" fontId="15" fillId="32" borderId="43" xfId="0" applyNumberFormat="1" applyFont="1" applyFill="1" applyBorder="1" applyAlignment="1">
      <alignment horizontal="center" wrapText="1"/>
    </xf>
    <xf numFmtId="4" fontId="15" fillId="32" borderId="35" xfId="0" applyNumberFormat="1" applyFont="1" applyFill="1" applyBorder="1" applyAlignment="1">
      <alignment horizontal="center" wrapText="1"/>
    </xf>
    <xf numFmtId="4" fontId="3" fillId="32" borderId="37" xfId="0" applyNumberFormat="1" applyFont="1" applyFill="1" applyBorder="1" applyAlignment="1">
      <alignment horizontal="center" wrapText="1"/>
    </xf>
    <xf numFmtId="4" fontId="3" fillId="32" borderId="78" xfId="0" applyNumberFormat="1" applyFont="1" applyFill="1" applyBorder="1" applyAlignment="1">
      <alignment horizontal="center" wrapText="1"/>
    </xf>
    <xf numFmtId="2" fontId="16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2" fontId="29" fillId="0" borderId="29" xfId="0" applyNumberFormat="1" applyFont="1" applyFill="1" applyBorder="1" applyAlignment="1">
      <alignment horizontal="right"/>
    </xf>
    <xf numFmtId="172" fontId="2" fillId="0" borderId="29" xfId="0" applyNumberFormat="1" applyFont="1" applyFill="1" applyBorder="1" applyAlignment="1">
      <alignment/>
    </xf>
    <xf numFmtId="2" fontId="2" fillId="0" borderId="29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11" fillId="0" borderId="44" xfId="0" applyFont="1" applyFill="1" applyBorder="1" applyAlignment="1">
      <alignment vertical="top" wrapText="1"/>
    </xf>
    <xf numFmtId="0" fontId="11" fillId="0" borderId="4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 wrapText="1"/>
    </xf>
    <xf numFmtId="2" fontId="11" fillId="0" borderId="0" xfId="0" applyNumberFormat="1" applyFont="1" applyFill="1" applyBorder="1" applyAlignment="1">
      <alignment horizontal="left" wrapText="1"/>
    </xf>
    <xf numFmtId="2" fontId="18" fillId="0" borderId="25" xfId="0" applyNumberFormat="1" applyFont="1" applyFill="1" applyBorder="1" applyAlignment="1">
      <alignment horizontal="center"/>
    </xf>
    <xf numFmtId="2" fontId="18" fillId="0" borderId="18" xfId="0" applyNumberFormat="1" applyFont="1" applyFill="1" applyBorder="1" applyAlignment="1">
      <alignment horizontal="center"/>
    </xf>
    <xf numFmtId="2" fontId="11" fillId="0" borderId="44" xfId="0" applyNumberFormat="1" applyFont="1" applyFill="1" applyBorder="1" applyAlignment="1">
      <alignment wrapText="1"/>
    </xf>
    <xf numFmtId="172" fontId="11" fillId="0" borderId="44" xfId="0" applyNumberFormat="1" applyFont="1" applyFill="1" applyBorder="1" applyAlignment="1">
      <alignment horizontal="left" wrapText="1"/>
    </xf>
    <xf numFmtId="0" fontId="6" fillId="0" borderId="13" xfId="0" applyFont="1" applyFill="1" applyBorder="1" applyAlignment="1" quotePrefix="1">
      <alignment wrapText="1"/>
    </xf>
    <xf numFmtId="0" fontId="18" fillId="0" borderId="58" xfId="0" applyFont="1" applyFill="1" applyBorder="1" applyAlignment="1">
      <alignment horizontal="center"/>
    </xf>
    <xf numFmtId="0" fontId="6" fillId="0" borderId="51" xfId="0" applyFont="1" applyFill="1" applyBorder="1" applyAlignment="1" quotePrefix="1">
      <alignment wrapText="1"/>
    </xf>
    <xf numFmtId="172" fontId="18" fillId="0" borderId="42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wrapText="1"/>
    </xf>
    <xf numFmtId="0" fontId="4" fillId="0" borderId="50" xfId="0" applyFont="1" applyFill="1" applyBorder="1" applyAlignment="1">
      <alignment horizontal="center" wrapText="1"/>
    </xf>
    <xf numFmtId="2" fontId="4" fillId="0" borderId="26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justify" vertical="top"/>
    </xf>
    <xf numFmtId="2" fontId="11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horizontal="right"/>
    </xf>
    <xf numFmtId="2" fontId="24" fillId="0" borderId="0" xfId="0" applyNumberFormat="1" applyFont="1" applyAlignment="1">
      <alignment horizontal="center"/>
    </xf>
    <xf numFmtId="0" fontId="22" fillId="33" borderId="11" xfId="0" applyNumberFormat="1" applyFont="1" applyFill="1" applyBorder="1" applyAlignment="1">
      <alignment horizontal="center"/>
    </xf>
    <xf numFmtId="0" fontId="86" fillId="32" borderId="13" xfId="0" applyFont="1" applyFill="1" applyBorder="1" applyAlignment="1">
      <alignment horizontal="center" vertical="center" wrapText="1"/>
    </xf>
    <xf numFmtId="4" fontId="86" fillId="36" borderId="13" xfId="0" applyNumberFormat="1" applyFont="1" applyFill="1" applyBorder="1" applyAlignment="1">
      <alignment horizontal="center"/>
    </xf>
    <xf numFmtId="49" fontId="6" fillId="36" borderId="13" xfId="0" applyNumberFormat="1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4" fontId="86" fillId="36" borderId="50" xfId="0" applyNumberFormat="1" applyFont="1" applyFill="1" applyBorder="1" applyAlignment="1">
      <alignment horizontal="center"/>
    </xf>
    <xf numFmtId="0" fontId="82" fillId="36" borderId="17" xfId="0" applyFont="1" applyFill="1" applyBorder="1" applyAlignment="1">
      <alignment horizontal="center" wrapText="1"/>
    </xf>
    <xf numFmtId="0" fontId="86" fillId="32" borderId="5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wrapText="1"/>
    </xf>
    <xf numFmtId="49" fontId="6" fillId="36" borderId="51" xfId="0" applyNumberFormat="1" applyFont="1" applyFill="1" applyBorder="1" applyAlignment="1">
      <alignment horizontal="center" vertical="center" wrapText="1"/>
    </xf>
    <xf numFmtId="0" fontId="6" fillId="32" borderId="61" xfId="0" applyFont="1" applyFill="1" applyBorder="1" applyAlignment="1">
      <alignment horizontal="left" vertical="center" wrapText="1"/>
    </xf>
    <xf numFmtId="4" fontId="85" fillId="0" borderId="61" xfId="0" applyNumberFormat="1" applyFont="1" applyFill="1" applyBorder="1" applyAlignment="1">
      <alignment horizontal="center"/>
    </xf>
    <xf numFmtId="4" fontId="85" fillId="0" borderId="79" xfId="0" applyNumberFormat="1" applyFont="1" applyFill="1" applyBorder="1" applyAlignment="1">
      <alignment horizontal="center"/>
    </xf>
    <xf numFmtId="4" fontId="85" fillId="0" borderId="79" xfId="0" applyNumberFormat="1" applyFont="1" applyFill="1" applyBorder="1" applyAlignment="1">
      <alignment horizontal="center" wrapText="1"/>
    </xf>
    <xf numFmtId="4" fontId="85" fillId="0" borderId="81" xfId="0" applyNumberFormat="1" applyFont="1" applyFill="1" applyBorder="1" applyAlignment="1">
      <alignment horizontal="center"/>
    </xf>
    <xf numFmtId="0" fontId="8" fillId="32" borderId="49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4" fontId="85" fillId="0" borderId="17" xfId="0" applyNumberFormat="1" applyFont="1" applyFill="1" applyBorder="1" applyAlignment="1">
      <alignment horizontal="center"/>
    </xf>
    <xf numFmtId="4" fontId="85" fillId="0" borderId="43" xfId="0" applyNumberFormat="1" applyFont="1" applyFill="1" applyBorder="1" applyAlignment="1">
      <alignment horizontal="center"/>
    </xf>
    <xf numFmtId="4" fontId="85" fillId="0" borderId="43" xfId="0" applyNumberFormat="1" applyFont="1" applyFill="1" applyBorder="1" applyAlignment="1">
      <alignment horizontal="center" wrapText="1"/>
    </xf>
    <xf numFmtId="4" fontId="85" fillId="0" borderId="42" xfId="0" applyNumberFormat="1" applyFont="1" applyFill="1" applyBorder="1" applyAlignment="1">
      <alignment horizontal="center"/>
    </xf>
    <xf numFmtId="4" fontId="85" fillId="0" borderId="29" xfId="0" applyNumberFormat="1" applyFont="1" applyFill="1" applyBorder="1" applyAlignment="1">
      <alignment horizontal="center"/>
    </xf>
    <xf numFmtId="4" fontId="85" fillId="0" borderId="28" xfId="0" applyNumberFormat="1" applyFont="1" applyFill="1" applyBorder="1" applyAlignment="1">
      <alignment horizontal="center"/>
    </xf>
    <xf numFmtId="4" fontId="88" fillId="34" borderId="13" xfId="0" applyNumberFormat="1" applyFont="1" applyFill="1" applyBorder="1" applyAlignment="1">
      <alignment horizontal="center"/>
    </xf>
    <xf numFmtId="2" fontId="18" fillId="0" borderId="19" xfId="0" applyNumberFormat="1" applyFont="1" applyFill="1" applyBorder="1" applyAlignment="1">
      <alignment horizontal="center"/>
    </xf>
    <xf numFmtId="4" fontId="85" fillId="0" borderId="44" xfId="0" applyNumberFormat="1" applyFont="1" applyFill="1" applyBorder="1" applyAlignment="1">
      <alignment horizontal="center"/>
    </xf>
    <xf numFmtId="4" fontId="85" fillId="0" borderId="74" xfId="0" applyNumberFormat="1" applyFont="1" applyFill="1" applyBorder="1" applyAlignment="1">
      <alignment horizontal="center"/>
    </xf>
    <xf numFmtId="4" fontId="85" fillId="0" borderId="74" xfId="0" applyNumberFormat="1" applyFont="1" applyFill="1" applyBorder="1" applyAlignment="1">
      <alignment horizontal="center" wrapText="1"/>
    </xf>
    <xf numFmtId="4" fontId="85" fillId="0" borderId="69" xfId="0" applyNumberFormat="1" applyFont="1" applyFill="1" applyBorder="1" applyAlignment="1">
      <alignment horizontal="center" wrapText="1"/>
    </xf>
    <xf numFmtId="4" fontId="85" fillId="0" borderId="72" xfId="0" applyNumberFormat="1" applyFont="1" applyFill="1" applyBorder="1" applyAlignment="1">
      <alignment horizontal="center"/>
    </xf>
    <xf numFmtId="4" fontId="85" fillId="0" borderId="73" xfId="0" applyNumberFormat="1" applyFont="1" applyFill="1" applyBorder="1" applyAlignment="1">
      <alignment horizontal="center"/>
    </xf>
    <xf numFmtId="4" fontId="85" fillId="0" borderId="70" xfId="0" applyNumberFormat="1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wrapText="1"/>
    </xf>
    <xf numFmtId="0" fontId="15" fillId="32" borderId="49" xfId="0" applyFont="1" applyFill="1" applyBorder="1" applyAlignment="1">
      <alignment horizontal="center" wrapText="1"/>
    </xf>
    <xf numFmtId="0" fontId="8" fillId="34" borderId="49" xfId="0" applyFont="1" applyFill="1" applyBorder="1" applyAlignment="1">
      <alignment horizontal="center" wrapText="1"/>
    </xf>
    <xf numFmtId="4" fontId="32" fillId="0" borderId="62" xfId="0" applyNumberFormat="1" applyFont="1" applyFill="1" applyBorder="1" applyAlignment="1">
      <alignment horizontal="center" wrapText="1"/>
    </xf>
    <xf numFmtId="4" fontId="32" fillId="0" borderId="67" xfId="0" applyNumberFormat="1" applyFont="1" applyFill="1" applyBorder="1" applyAlignment="1">
      <alignment horizontal="center" wrapText="1"/>
    </xf>
    <xf numFmtId="4" fontId="32" fillId="0" borderId="19" xfId="0" applyNumberFormat="1" applyFont="1" applyFill="1" applyBorder="1" applyAlignment="1">
      <alignment horizontal="center" wrapText="1"/>
    </xf>
    <xf numFmtId="4" fontId="32" fillId="0" borderId="45" xfId="0" applyNumberFormat="1" applyFont="1" applyFill="1" applyBorder="1" applyAlignment="1">
      <alignment horizontal="center" wrapText="1"/>
    </xf>
    <xf numFmtId="4" fontId="85" fillId="0" borderId="55" xfId="0" applyNumberFormat="1" applyFont="1" applyFill="1" applyBorder="1" applyAlignment="1">
      <alignment horizontal="center"/>
    </xf>
    <xf numFmtId="4" fontId="81" fillId="0" borderId="45" xfId="0" applyNumberFormat="1" applyFont="1" applyFill="1" applyBorder="1" applyAlignment="1">
      <alignment horizontal="center" wrapText="1"/>
    </xf>
    <xf numFmtId="4" fontId="81" fillId="0" borderId="65" xfId="0" applyNumberFormat="1" applyFont="1" applyFill="1" applyBorder="1" applyAlignment="1">
      <alignment horizontal="center" wrapText="1"/>
    </xf>
    <xf numFmtId="4" fontId="81" fillId="0" borderId="68" xfId="0" applyNumberFormat="1" applyFont="1" applyFill="1" applyBorder="1" applyAlignment="1">
      <alignment horizontal="center" wrapText="1"/>
    </xf>
    <xf numFmtId="4" fontId="81" fillId="0" borderId="29" xfId="0" applyNumberFormat="1" applyFont="1" applyFill="1" applyBorder="1" applyAlignment="1">
      <alignment horizontal="center"/>
    </xf>
    <xf numFmtId="4" fontId="81" fillId="0" borderId="19" xfId="0" applyNumberFormat="1" applyFont="1" applyFill="1" applyBorder="1" applyAlignment="1">
      <alignment horizontal="center" wrapText="1"/>
    </xf>
    <xf numFmtId="49" fontId="6" fillId="32" borderId="44" xfId="0" applyNumberFormat="1" applyFont="1" applyFill="1" applyBorder="1" applyAlignment="1">
      <alignment horizontal="center" vertical="center" wrapText="1"/>
    </xf>
    <xf numFmtId="49" fontId="6" fillId="36" borderId="16" xfId="0" applyNumberFormat="1" applyFont="1" applyFill="1" applyBorder="1" applyAlignment="1">
      <alignment horizontal="center" wrapText="1"/>
    </xf>
    <xf numFmtId="0" fontId="82" fillId="36" borderId="38" xfId="0" applyFont="1" applyFill="1" applyBorder="1" applyAlignment="1">
      <alignment horizontal="center" wrapText="1"/>
    </xf>
    <xf numFmtId="4" fontId="89" fillId="36" borderId="17" xfId="0" applyNumberFormat="1" applyFont="1" applyFill="1" applyBorder="1" applyAlignment="1">
      <alignment horizontal="center"/>
    </xf>
    <xf numFmtId="4" fontId="90" fillId="0" borderId="32" xfId="0" applyNumberFormat="1" applyFont="1" applyFill="1" applyBorder="1" applyAlignment="1">
      <alignment horizontal="center" wrapText="1"/>
    </xf>
    <xf numFmtId="4" fontId="81" fillId="0" borderId="35" xfId="0" applyNumberFormat="1" applyFont="1" applyFill="1" applyBorder="1" applyAlignment="1">
      <alignment horizontal="center" wrapText="1"/>
    </xf>
    <xf numFmtId="4" fontId="82" fillId="32" borderId="13" xfId="0" applyNumberFormat="1" applyFont="1" applyFill="1" applyBorder="1" applyAlignment="1">
      <alignment horizontal="center"/>
    </xf>
    <xf numFmtId="4" fontId="81" fillId="0" borderId="28" xfId="0" applyNumberFormat="1" applyFont="1" applyFill="1" applyBorder="1" applyAlignment="1">
      <alignment horizontal="center"/>
    </xf>
    <xf numFmtId="4" fontId="81" fillId="0" borderId="38" xfId="0" applyNumberFormat="1" applyFont="1" applyFill="1" applyBorder="1" applyAlignment="1">
      <alignment horizontal="center" wrapText="1"/>
    </xf>
    <xf numFmtId="4" fontId="81" fillId="0" borderId="49" xfId="0" applyNumberFormat="1" applyFont="1" applyFill="1" applyBorder="1" applyAlignment="1">
      <alignment horizontal="center" wrapText="1"/>
    </xf>
    <xf numFmtId="0" fontId="82" fillId="0" borderId="41" xfId="0" applyFont="1" applyFill="1" applyBorder="1" applyAlignment="1">
      <alignment horizontal="center" wrapText="1"/>
    </xf>
    <xf numFmtId="0" fontId="82" fillId="36" borderId="13" xfId="0" applyFont="1" applyFill="1" applyBorder="1" applyAlignment="1">
      <alignment horizontal="center" wrapText="1"/>
    </xf>
    <xf numFmtId="4" fontId="32" fillId="0" borderId="66" xfId="0" applyNumberFormat="1" applyFont="1" applyFill="1" applyBorder="1" applyAlignment="1">
      <alignment horizontal="center" wrapText="1"/>
    </xf>
    <xf numFmtId="4" fontId="32" fillId="0" borderId="62" xfId="0" applyNumberFormat="1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 vertical="center" wrapText="1"/>
    </xf>
    <xf numFmtId="0" fontId="82" fillId="36" borderId="50" xfId="0" applyFont="1" applyFill="1" applyBorder="1" applyAlignment="1">
      <alignment horizontal="center" wrapText="1"/>
    </xf>
    <xf numFmtId="4" fontId="88" fillId="32" borderId="13" xfId="0" applyNumberFormat="1" applyFont="1" applyFill="1" applyBorder="1" applyAlignment="1">
      <alignment horizontal="center"/>
    </xf>
    <xf numFmtId="4" fontId="91" fillId="0" borderId="29" xfId="0" applyNumberFormat="1" applyFont="1" applyFill="1" applyBorder="1" applyAlignment="1">
      <alignment horizontal="center"/>
    </xf>
    <xf numFmtId="4" fontId="81" fillId="0" borderId="38" xfId="0" applyNumberFormat="1" applyFont="1" applyFill="1" applyBorder="1" applyAlignment="1">
      <alignment horizontal="center"/>
    </xf>
    <xf numFmtId="4" fontId="81" fillId="0" borderId="43" xfId="0" applyNumberFormat="1" applyFont="1" applyFill="1" applyBorder="1" applyAlignment="1">
      <alignment horizontal="center"/>
    </xf>
    <xf numFmtId="4" fontId="81" fillId="0" borderId="43" xfId="0" applyNumberFormat="1" applyFont="1" applyFill="1" applyBorder="1" applyAlignment="1">
      <alignment horizontal="center" wrapText="1"/>
    </xf>
    <xf numFmtId="4" fontId="81" fillId="0" borderId="17" xfId="0" applyNumberFormat="1" applyFont="1" applyFill="1" applyBorder="1" applyAlignment="1">
      <alignment horizontal="center"/>
    </xf>
    <xf numFmtId="4" fontId="81" fillId="0" borderId="35" xfId="0" applyNumberFormat="1" applyFont="1" applyFill="1" applyBorder="1" applyAlignment="1">
      <alignment horizontal="center" wrapText="1"/>
    </xf>
    <xf numFmtId="4" fontId="81" fillId="0" borderId="42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left"/>
    </xf>
    <xf numFmtId="4" fontId="2" fillId="0" borderId="0" xfId="0" applyNumberFormat="1" applyFont="1" applyFill="1" applyAlignment="1">
      <alignment horizontal="right"/>
    </xf>
    <xf numFmtId="4" fontId="87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right"/>
    </xf>
    <xf numFmtId="172" fontId="92" fillId="0" borderId="0" xfId="0" applyNumberFormat="1" applyFont="1" applyFill="1" applyAlignment="1">
      <alignment/>
    </xf>
    <xf numFmtId="2" fontId="92" fillId="0" borderId="0" xfId="0" applyNumberFormat="1" applyFont="1" applyFill="1" applyAlignment="1">
      <alignment/>
    </xf>
    <xf numFmtId="0" fontId="93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49" fontId="6" fillId="36" borderId="35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wrapText="1"/>
    </xf>
    <xf numFmtId="0" fontId="3" fillId="32" borderId="58" xfId="0" applyFont="1" applyFill="1" applyBorder="1" applyAlignment="1">
      <alignment horizontal="center" vertical="center" wrapText="1"/>
    </xf>
    <xf numFmtId="0" fontId="86" fillId="32" borderId="51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2" fillId="36" borderId="51" xfId="0" applyFont="1" applyFill="1" applyBorder="1" applyAlignment="1">
      <alignment horizontal="center" wrapText="1"/>
    </xf>
    <xf numFmtId="4" fontId="86" fillId="36" borderId="51" xfId="0" applyNumberFormat="1" applyFont="1" applyFill="1" applyBorder="1" applyAlignment="1">
      <alignment horizontal="center"/>
    </xf>
    <xf numFmtId="49" fontId="6" fillId="36" borderId="36" xfId="0" applyNumberFormat="1" applyFont="1" applyFill="1" applyBorder="1" applyAlignment="1">
      <alignment horizontal="center" vertical="center" wrapText="1"/>
    </xf>
    <xf numFmtId="4" fontId="32" fillId="0" borderId="68" xfId="0" applyNumberFormat="1" applyFont="1" applyFill="1" applyBorder="1" applyAlignment="1">
      <alignment horizontal="center" wrapText="1"/>
    </xf>
    <xf numFmtId="4" fontId="32" fillId="0" borderId="65" xfId="0" applyNumberFormat="1" applyFont="1" applyFill="1" applyBorder="1" applyAlignment="1">
      <alignment horizontal="center" wrapText="1"/>
    </xf>
    <xf numFmtId="4" fontId="85" fillId="0" borderId="30" xfId="0" applyNumberFormat="1" applyFont="1" applyFill="1" applyBorder="1" applyAlignment="1">
      <alignment horizontal="center"/>
    </xf>
    <xf numFmtId="4" fontId="85" fillId="0" borderId="10" xfId="0" applyNumberFormat="1" applyFont="1" applyFill="1" applyBorder="1" applyAlignment="1">
      <alignment horizontal="center" wrapText="1"/>
    </xf>
    <xf numFmtId="4" fontId="85" fillId="0" borderId="54" xfId="0" applyNumberFormat="1" applyFont="1" applyFill="1" applyBorder="1" applyAlignment="1">
      <alignment horizontal="center"/>
    </xf>
    <xf numFmtId="4" fontId="85" fillId="0" borderId="53" xfId="0" applyNumberFormat="1" applyFont="1" applyFill="1" applyBorder="1" applyAlignment="1">
      <alignment horizontal="center"/>
    </xf>
    <xf numFmtId="4" fontId="85" fillId="0" borderId="26" xfId="0" applyNumberFormat="1" applyFont="1" applyFill="1" applyBorder="1" applyAlignment="1">
      <alignment horizontal="center" wrapText="1"/>
    </xf>
    <xf numFmtId="0" fontId="18" fillId="36" borderId="41" xfId="0" applyFont="1" applyFill="1" applyBorder="1" applyAlignment="1">
      <alignment horizontal="center"/>
    </xf>
    <xf numFmtId="0" fontId="3" fillId="32" borderId="68" xfId="0" applyFont="1" applyFill="1" applyBorder="1" applyAlignment="1">
      <alignment wrapText="1"/>
    </xf>
    <xf numFmtId="4" fontId="85" fillId="0" borderId="10" xfId="0" applyNumberFormat="1" applyFont="1" applyFill="1" applyBorder="1" applyAlignment="1">
      <alignment horizontal="center"/>
    </xf>
    <xf numFmtId="4" fontId="85" fillId="0" borderId="31" xfId="0" applyNumberFormat="1" applyFont="1" applyFill="1" applyBorder="1" applyAlignment="1">
      <alignment horizontal="center"/>
    </xf>
    <xf numFmtId="4" fontId="85" fillId="0" borderId="31" xfId="0" applyNumberFormat="1" applyFont="1" applyFill="1" applyBorder="1" applyAlignment="1">
      <alignment horizontal="center" wrapText="1"/>
    </xf>
    <xf numFmtId="4" fontId="85" fillId="0" borderId="30" xfId="0" applyNumberFormat="1" applyFont="1" applyFill="1" applyBorder="1" applyAlignment="1">
      <alignment horizontal="center"/>
    </xf>
    <xf numFmtId="4" fontId="85" fillId="0" borderId="32" xfId="0" applyNumberFormat="1" applyFont="1" applyFill="1" applyBorder="1" applyAlignment="1">
      <alignment horizontal="center" wrapText="1"/>
    </xf>
    <xf numFmtId="4" fontId="85" fillId="0" borderId="53" xfId="0" applyNumberFormat="1" applyFont="1" applyFill="1" applyBorder="1" applyAlignment="1">
      <alignment horizontal="center"/>
    </xf>
    <xf numFmtId="4" fontId="85" fillId="0" borderId="33" xfId="0" applyNumberFormat="1" applyFont="1" applyFill="1" applyBorder="1" applyAlignment="1">
      <alignment horizontal="center"/>
    </xf>
    <xf numFmtId="4" fontId="85" fillId="0" borderId="54" xfId="0" applyNumberFormat="1" applyFont="1" applyFill="1" applyBorder="1" applyAlignment="1">
      <alignment horizontal="center"/>
    </xf>
    <xf numFmtId="0" fontId="6" fillId="32" borderId="25" xfId="0" applyFont="1" applyFill="1" applyBorder="1" applyAlignment="1">
      <alignment horizontal="left" vertical="center" wrapText="1"/>
    </xf>
    <xf numFmtId="4" fontId="82" fillId="32" borderId="41" xfId="0" applyNumberFormat="1" applyFont="1" applyFill="1" applyBorder="1" applyAlignment="1">
      <alignment horizontal="center"/>
    </xf>
    <xf numFmtId="4" fontId="81" fillId="0" borderId="65" xfId="0" applyNumberFormat="1" applyFont="1" applyFill="1" applyBorder="1" applyAlignment="1">
      <alignment horizontal="center"/>
    </xf>
    <xf numFmtId="4" fontId="82" fillId="32" borderId="49" xfId="0" applyNumberFormat="1" applyFont="1" applyFill="1" applyBorder="1" applyAlignment="1">
      <alignment horizontal="center"/>
    </xf>
    <xf numFmtId="49" fontId="6" fillId="36" borderId="77" xfId="0" applyNumberFormat="1" applyFont="1" applyFill="1" applyBorder="1" applyAlignment="1">
      <alignment horizontal="center" wrapText="1"/>
    </xf>
    <xf numFmtId="4" fontId="81" fillId="0" borderId="44" xfId="0" applyNumberFormat="1" applyFont="1" applyFill="1" applyBorder="1" applyAlignment="1">
      <alignment horizontal="center" wrapText="1"/>
    </xf>
    <xf numFmtId="4" fontId="81" fillId="0" borderId="73" xfId="0" applyNumberFormat="1" applyFont="1" applyFill="1" applyBorder="1" applyAlignment="1">
      <alignment horizontal="center" wrapText="1"/>
    </xf>
    <xf numFmtId="4" fontId="81" fillId="0" borderId="0" xfId="0" applyNumberFormat="1" applyFont="1" applyFill="1" applyBorder="1" applyAlignment="1">
      <alignment horizontal="center" wrapText="1"/>
    </xf>
    <xf numFmtId="4" fontId="81" fillId="0" borderId="20" xfId="0" applyNumberFormat="1" applyFont="1" applyFill="1" applyBorder="1" applyAlignment="1">
      <alignment horizontal="center" wrapText="1"/>
    </xf>
    <xf numFmtId="49" fontId="6" fillId="36" borderId="41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left" vertical="top" wrapText="1"/>
    </xf>
    <xf numFmtId="49" fontId="6" fillId="36" borderId="13" xfId="0" applyNumberFormat="1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center" wrapText="1"/>
    </xf>
    <xf numFmtId="4" fontId="81" fillId="0" borderId="17" xfId="0" applyNumberFormat="1" applyFont="1" applyFill="1" applyBorder="1" applyAlignment="1">
      <alignment horizontal="center" wrapText="1"/>
    </xf>
    <xf numFmtId="4" fontId="81" fillId="0" borderId="29" xfId="0" applyNumberFormat="1" applyFont="1" applyFill="1" applyBorder="1" applyAlignment="1">
      <alignment horizontal="center" wrapText="1"/>
    </xf>
    <xf numFmtId="4" fontId="81" fillId="0" borderId="28" xfId="0" applyNumberFormat="1" applyFont="1" applyFill="1" applyBorder="1" applyAlignment="1">
      <alignment horizontal="center" wrapText="1"/>
    </xf>
    <xf numFmtId="4" fontId="82" fillId="0" borderId="49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 wrapText="1"/>
    </xf>
    <xf numFmtId="0" fontId="16" fillId="36" borderId="41" xfId="0" applyFont="1" applyFill="1" applyBorder="1" applyAlignment="1">
      <alignment horizontal="center"/>
    </xf>
    <xf numFmtId="172" fontId="18" fillId="32" borderId="32" xfId="0" applyNumberFormat="1" applyFont="1" applyFill="1" applyBorder="1" applyAlignment="1">
      <alignment horizontal="center"/>
    </xf>
    <xf numFmtId="0" fontId="6" fillId="0" borderId="19" xfId="0" applyFont="1" applyFill="1" applyBorder="1" applyAlignment="1" quotePrefix="1">
      <alignment vertical="center" wrapText="1"/>
    </xf>
    <xf numFmtId="2" fontId="18" fillId="0" borderId="0" xfId="0" applyNumberFormat="1" applyFont="1" applyFill="1" applyBorder="1" applyAlignment="1">
      <alignment horizontal="center" wrapText="1"/>
    </xf>
    <xf numFmtId="2" fontId="18" fillId="0" borderId="20" xfId="0" applyNumberFormat="1" applyFont="1" applyFill="1" applyBorder="1" applyAlignment="1">
      <alignment horizontal="center" wrapText="1"/>
    </xf>
    <xf numFmtId="0" fontId="18" fillId="36" borderId="13" xfId="0" applyFont="1" applyFill="1" applyBorder="1" applyAlignment="1">
      <alignment horizontal="center" vertical="center"/>
    </xf>
    <xf numFmtId="0" fontId="18" fillId="36" borderId="77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wrapText="1"/>
    </xf>
    <xf numFmtId="0" fontId="4" fillId="0" borderId="46" xfId="0" applyFont="1" applyBorder="1" applyAlignment="1">
      <alignment horizontal="center" vertical="center" wrapText="1" shrinkToFit="1"/>
    </xf>
    <xf numFmtId="0" fontId="4" fillId="0" borderId="47" xfId="0" applyFont="1" applyBorder="1" applyAlignment="1">
      <alignment horizontal="center" vertical="center" wrapText="1" shrinkToFit="1"/>
    </xf>
    <xf numFmtId="0" fontId="4" fillId="0" borderId="48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50" xfId="0" applyFont="1" applyBorder="1" applyAlignment="1">
      <alignment horizontal="center" vertical="center" wrapText="1" shrinkToFit="1"/>
    </xf>
    <xf numFmtId="0" fontId="4" fillId="0" borderId="76" xfId="0" applyFont="1" applyBorder="1" applyAlignment="1">
      <alignment horizontal="center" vertical="center" wrapText="1" shrinkToFit="1"/>
    </xf>
    <xf numFmtId="0" fontId="4" fillId="0" borderId="82" xfId="0" applyFont="1" applyBorder="1" applyAlignment="1">
      <alignment horizontal="center" vertical="center" wrapText="1" shrinkToFit="1"/>
    </xf>
    <xf numFmtId="0" fontId="1" fillId="37" borderId="0" xfId="0" applyFont="1" applyFill="1" applyAlignment="1" quotePrefix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  <xf numFmtId="0" fontId="3" fillId="0" borderId="15" xfId="0" applyFont="1" applyBorder="1" applyAlignment="1" quotePrefix="1">
      <alignment horizontal="center" vertical="center" wrapText="1" shrinkToFit="1"/>
    </xf>
    <xf numFmtId="0" fontId="6" fillId="0" borderId="5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52" xfId="0" applyFont="1" applyBorder="1" applyAlignment="1">
      <alignment horizontal="center" vertical="center" wrapText="1" shrinkToFit="1"/>
    </xf>
    <xf numFmtId="0" fontId="3" fillId="0" borderId="77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83" xfId="0" applyFont="1" applyBorder="1" applyAlignment="1" quotePrefix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5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2" fontId="3" fillId="0" borderId="12" xfId="0" applyNumberFormat="1" applyFont="1" applyBorder="1" applyAlignment="1" quotePrefix="1">
      <alignment horizontal="center" vertical="center" wrapText="1" shrinkToFit="1"/>
    </xf>
    <xf numFmtId="172" fontId="3" fillId="0" borderId="12" xfId="0" applyNumberFormat="1" applyFont="1" applyBorder="1" applyAlignment="1">
      <alignment horizontal="center" vertical="center" wrapText="1" shrinkToFit="1"/>
    </xf>
    <xf numFmtId="172" fontId="3" fillId="0" borderId="11" xfId="0" applyNumberFormat="1" applyFont="1" applyBorder="1" applyAlignment="1" quotePrefix="1">
      <alignment horizontal="center" vertical="center" wrapText="1" shrinkToFit="1"/>
    </xf>
    <xf numFmtId="172" fontId="3" fillId="0" borderId="11" xfId="0" applyNumberFormat="1" applyFont="1" applyBorder="1" applyAlignment="1">
      <alignment horizontal="center" vertical="center" wrapText="1" shrinkToFit="1"/>
    </xf>
    <xf numFmtId="172" fontId="3" fillId="0" borderId="27" xfId="0" applyNumberFormat="1" applyFont="1" applyBorder="1" applyAlignment="1">
      <alignment horizontal="center" vertical="center" wrapText="1" shrinkToFit="1"/>
    </xf>
    <xf numFmtId="172" fontId="3" fillId="0" borderId="34" xfId="0" applyNumberFormat="1" applyFont="1" applyBorder="1" applyAlignment="1">
      <alignment horizontal="center" vertical="center" wrapText="1" shrinkToFit="1"/>
    </xf>
    <xf numFmtId="2" fontId="11" fillId="0" borderId="44" xfId="0" applyNumberFormat="1" applyFont="1" applyFill="1" applyBorder="1" applyAlignment="1">
      <alignment horizontal="left" vertical="center" wrapText="1"/>
    </xf>
    <xf numFmtId="0" fontId="35" fillId="0" borderId="44" xfId="0" applyFont="1" applyFill="1" applyBorder="1" applyAlignment="1">
      <alignment horizontal="left" vertical="center" wrapText="1"/>
    </xf>
    <xf numFmtId="0" fontId="17" fillId="0" borderId="0" xfId="0" applyFont="1" applyAlignment="1" quotePrefix="1">
      <alignment horizontal="center"/>
    </xf>
    <xf numFmtId="0" fontId="4" fillId="0" borderId="52" xfId="0" applyFont="1" applyBorder="1" applyAlignment="1">
      <alignment horizontal="center" vertical="center" wrapText="1" shrinkToFit="1"/>
    </xf>
    <xf numFmtId="0" fontId="4" fillId="0" borderId="77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83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18" fillId="0" borderId="71" xfId="0" applyFont="1" applyBorder="1" applyAlignment="1">
      <alignment horizontal="center" vertical="center" wrapText="1" shrinkToFit="1"/>
    </xf>
    <xf numFmtId="0" fontId="18" fillId="0" borderId="84" xfId="0" applyFont="1" applyBorder="1" applyAlignment="1">
      <alignment horizontal="center" vertical="center" wrapText="1" shrinkToFit="1"/>
    </xf>
    <xf numFmtId="0" fontId="18" fillId="0" borderId="83" xfId="0" applyFont="1" applyBorder="1" applyAlignment="1">
      <alignment horizontal="center" vertical="center" wrapText="1" shrinkToFit="1"/>
    </xf>
    <xf numFmtId="0" fontId="18" fillId="0" borderId="30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26" xfId="0" applyFont="1" applyBorder="1" applyAlignment="1">
      <alignment horizontal="center" vertical="center" wrapText="1" shrinkToFit="1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4" fontId="25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0" fontId="26" fillId="0" borderId="0" xfId="0" applyFont="1" applyAlignment="1" quotePrefix="1">
      <alignment horizontal="center"/>
    </xf>
    <xf numFmtId="0" fontId="22" fillId="0" borderId="12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4" fontId="22" fillId="0" borderId="12" xfId="0" applyNumberFormat="1" applyFont="1" applyBorder="1" applyAlignment="1">
      <alignment horizontal="center"/>
    </xf>
    <xf numFmtId="4" fontId="22" fillId="0" borderId="27" xfId="0" applyNumberFormat="1" applyFont="1" applyBorder="1" applyAlignment="1">
      <alignment horizontal="center"/>
    </xf>
    <xf numFmtId="4" fontId="22" fillId="0" borderId="34" xfId="0" applyNumberFormat="1" applyFont="1" applyBorder="1" applyAlignment="1">
      <alignment horizontal="center"/>
    </xf>
    <xf numFmtId="3" fontId="27" fillId="0" borderId="12" xfId="0" applyNumberFormat="1" applyFont="1" applyBorder="1" applyAlignment="1">
      <alignment horizontal="center"/>
    </xf>
    <xf numFmtId="3" fontId="27" fillId="0" borderId="27" xfId="0" applyNumberFormat="1" applyFont="1" applyBorder="1" applyAlignment="1">
      <alignment horizontal="center"/>
    </xf>
    <xf numFmtId="3" fontId="27" fillId="0" borderId="34" xfId="0" applyNumberFormat="1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7" fillId="0" borderId="85" xfId="0" applyFont="1" applyBorder="1" applyAlignment="1">
      <alignment horizontal="center"/>
    </xf>
    <xf numFmtId="0" fontId="27" fillId="0" borderId="86" xfId="0" applyFont="1" applyBorder="1" applyAlignment="1">
      <alignment horizontal="center"/>
    </xf>
    <xf numFmtId="0" fontId="27" fillId="0" borderId="87" xfId="0" applyFont="1" applyBorder="1" applyAlignment="1">
      <alignment horizontal="center"/>
    </xf>
    <xf numFmtId="4" fontId="22" fillId="33" borderId="12" xfId="0" applyNumberFormat="1" applyFont="1" applyFill="1" applyBorder="1" applyAlignment="1">
      <alignment horizontal="center"/>
    </xf>
    <xf numFmtId="4" fontId="22" fillId="33" borderId="34" xfId="0" applyNumberFormat="1" applyFont="1" applyFill="1" applyBorder="1" applyAlignment="1">
      <alignment horizontal="center"/>
    </xf>
    <xf numFmtId="0" fontId="83" fillId="0" borderId="40" xfId="0" applyFont="1" applyFill="1" applyBorder="1" applyAlignment="1">
      <alignment horizontal="left" wrapText="1"/>
    </xf>
    <xf numFmtId="0" fontId="83" fillId="0" borderId="40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4" fontId="83" fillId="0" borderId="50" xfId="0" applyNumberFormat="1" applyFont="1" applyFill="1" applyBorder="1" applyAlignment="1">
      <alignment horizontal="center" wrapText="1"/>
    </xf>
    <xf numFmtId="4" fontId="84" fillId="0" borderId="78" xfId="0" applyNumberFormat="1" applyFont="1" applyFill="1" applyBorder="1" applyAlignment="1">
      <alignment horizontal="center" wrapText="1"/>
    </xf>
    <xf numFmtId="4" fontId="84" fillId="0" borderId="55" xfId="0" applyNumberFormat="1" applyFont="1" applyFill="1" applyBorder="1" applyAlignment="1">
      <alignment horizontal="center" wrapText="1"/>
    </xf>
    <xf numFmtId="4" fontId="84" fillId="0" borderId="37" xfId="0" applyNumberFormat="1" applyFont="1" applyFill="1" applyBorder="1" applyAlignment="1">
      <alignment horizontal="center"/>
    </xf>
    <xf numFmtId="4" fontId="84" fillId="0" borderId="39" xfId="0" applyNumberFormat="1" applyFont="1" applyFill="1" applyBorder="1" applyAlignment="1">
      <alignment horizontal="center" wrapText="1"/>
    </xf>
    <xf numFmtId="4" fontId="84" fillId="0" borderId="55" xfId="0" applyNumberFormat="1" applyFont="1" applyFill="1" applyBorder="1" applyAlignment="1">
      <alignment horizontal="center"/>
    </xf>
    <xf numFmtId="4" fontId="84" fillId="0" borderId="36" xfId="0" applyNumberFormat="1" applyFont="1" applyFill="1" applyBorder="1" applyAlignment="1">
      <alignment horizontal="center" wrapText="1"/>
    </xf>
    <xf numFmtId="4" fontId="84" fillId="0" borderId="40" xfId="0" applyNumberFormat="1" applyFont="1" applyFill="1" applyBorder="1" applyAlignment="1">
      <alignment horizontal="center"/>
    </xf>
    <xf numFmtId="4" fontId="84" fillId="0" borderId="10" xfId="0" applyNumberFormat="1" applyFont="1" applyFill="1" applyBorder="1" applyAlignment="1">
      <alignment horizontal="center"/>
    </xf>
    <xf numFmtId="4" fontId="94" fillId="0" borderId="3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297"/>
  <sheetViews>
    <sheetView tabSelected="1" zoomScale="75" zoomScaleNormal="75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D33" sqref="D33"/>
    </sheetView>
  </sheetViews>
  <sheetFormatPr defaultColWidth="9.00390625" defaultRowHeight="12.75"/>
  <cols>
    <col min="1" max="1" width="5.25390625" style="1" customWidth="1"/>
    <col min="2" max="2" width="59.375" style="1" customWidth="1"/>
    <col min="3" max="3" width="10.375" style="2" customWidth="1"/>
    <col min="4" max="4" width="16.125" style="1" bestFit="1" customWidth="1"/>
    <col min="5" max="5" width="12.875" style="1" customWidth="1"/>
    <col min="6" max="6" width="12.125" style="1" customWidth="1"/>
    <col min="7" max="7" width="12.25390625" style="91" customWidth="1"/>
    <col min="8" max="8" width="17.625" style="1" customWidth="1"/>
    <col min="9" max="9" width="12.625" style="1" customWidth="1"/>
    <col min="10" max="10" width="10.625" style="1" customWidth="1"/>
    <col min="11" max="11" width="12.75390625" style="1" customWidth="1"/>
    <col min="12" max="12" width="11.875" style="1" customWidth="1"/>
    <col min="13" max="13" width="11.125" style="1" customWidth="1"/>
    <col min="14" max="14" width="13.625" style="1" customWidth="1"/>
    <col min="15" max="16" width="11.75390625" style="1" customWidth="1"/>
    <col min="17" max="17" width="12.375" style="1" customWidth="1"/>
    <col min="18" max="18" width="11.125" style="1" customWidth="1"/>
    <col min="19" max="19" width="13.25390625" style="1" customWidth="1"/>
    <col min="20" max="20" width="11.125" style="1" customWidth="1"/>
    <col min="21" max="21" width="148.875" style="0" customWidth="1"/>
    <col min="22" max="22" width="73.00390625" style="78" hidden="1" customWidth="1"/>
    <col min="23" max="23" width="11.125" style="78" bestFit="1" customWidth="1"/>
    <col min="24" max="24" width="10.375" style="78" bestFit="1" customWidth="1"/>
    <col min="25" max="16384" width="9.125" style="78" customWidth="1"/>
  </cols>
  <sheetData>
    <row r="1" spans="1:20" ht="20.25">
      <c r="A1" s="856" t="s">
        <v>227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</row>
    <row r="2" spans="1:20" ht="16.5" thickBot="1">
      <c r="A2" s="85"/>
      <c r="G2" s="114"/>
      <c r="R2" s="857" t="s">
        <v>248</v>
      </c>
      <c r="S2" s="858"/>
      <c r="T2" s="858"/>
    </row>
    <row r="3" spans="1:21" ht="16.5" thickBot="1">
      <c r="A3" s="851"/>
      <c r="B3" s="859" t="s">
        <v>0</v>
      </c>
      <c r="C3" s="851" t="s">
        <v>1</v>
      </c>
      <c r="D3" s="859" t="s">
        <v>2</v>
      </c>
      <c r="E3" s="862" t="s">
        <v>3</v>
      </c>
      <c r="F3" s="851" t="s">
        <v>106</v>
      </c>
      <c r="G3" s="863" t="s">
        <v>4</v>
      </c>
      <c r="H3" s="862" t="s">
        <v>5</v>
      </c>
      <c r="I3" s="848" t="s">
        <v>152</v>
      </c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50"/>
      <c r="U3" s="289"/>
    </row>
    <row r="4" spans="1:21" ht="16.5" thickBot="1">
      <c r="A4" s="852"/>
      <c r="B4" s="860"/>
      <c r="C4" s="852"/>
      <c r="D4" s="860"/>
      <c r="E4" s="852"/>
      <c r="F4" s="852"/>
      <c r="G4" s="864"/>
      <c r="H4" s="852"/>
      <c r="I4" s="848" t="s">
        <v>7</v>
      </c>
      <c r="J4" s="849"/>
      <c r="K4" s="854"/>
      <c r="L4" s="848" t="s">
        <v>8</v>
      </c>
      <c r="M4" s="849"/>
      <c r="N4" s="850"/>
      <c r="O4" s="855" t="s">
        <v>9</v>
      </c>
      <c r="P4" s="849"/>
      <c r="Q4" s="854"/>
      <c r="R4" s="848" t="s">
        <v>10</v>
      </c>
      <c r="S4" s="849"/>
      <c r="T4" s="850"/>
      <c r="U4" s="289"/>
    </row>
    <row r="5" spans="1:21" ht="26.25" customHeight="1" thickBot="1">
      <c r="A5" s="853"/>
      <c r="B5" s="861"/>
      <c r="C5" s="853"/>
      <c r="D5" s="861"/>
      <c r="E5" s="853"/>
      <c r="F5" s="853"/>
      <c r="G5" s="865"/>
      <c r="H5" s="853"/>
      <c r="I5" s="168" t="s">
        <v>11</v>
      </c>
      <c r="J5" s="169" t="s">
        <v>12</v>
      </c>
      <c r="K5" s="170" t="s">
        <v>13</v>
      </c>
      <c r="L5" s="302" t="s">
        <v>14</v>
      </c>
      <c r="M5" s="303" t="s">
        <v>15</v>
      </c>
      <c r="N5" s="304" t="s">
        <v>16</v>
      </c>
      <c r="O5" s="168" t="s">
        <v>17</v>
      </c>
      <c r="P5" s="303" t="s">
        <v>18</v>
      </c>
      <c r="Q5" s="305" t="s">
        <v>56</v>
      </c>
      <c r="R5" s="306" t="s">
        <v>19</v>
      </c>
      <c r="S5" s="307" t="s">
        <v>20</v>
      </c>
      <c r="T5" s="308" t="s">
        <v>21</v>
      </c>
      <c r="U5" s="289"/>
    </row>
    <row r="6" spans="1:22" ht="16.5" thickBot="1">
      <c r="A6" s="159">
        <v>1</v>
      </c>
      <c r="B6" s="162">
        <v>2</v>
      </c>
      <c r="C6" s="159">
        <v>3</v>
      </c>
      <c r="D6" s="162">
        <v>4</v>
      </c>
      <c r="E6" s="159">
        <v>5</v>
      </c>
      <c r="F6" s="159"/>
      <c r="G6" s="176">
        <v>6</v>
      </c>
      <c r="H6" s="159">
        <v>7</v>
      </c>
      <c r="I6" s="163">
        <v>8</v>
      </c>
      <c r="J6" s="164">
        <v>9</v>
      </c>
      <c r="K6" s="171">
        <v>10</v>
      </c>
      <c r="L6" s="172">
        <v>11</v>
      </c>
      <c r="M6" s="165">
        <v>12</v>
      </c>
      <c r="N6" s="173">
        <v>13</v>
      </c>
      <c r="O6" s="381">
        <v>14</v>
      </c>
      <c r="P6" s="382">
        <v>15</v>
      </c>
      <c r="Q6" s="383">
        <v>16</v>
      </c>
      <c r="R6" s="174">
        <v>17</v>
      </c>
      <c r="S6" s="166">
        <v>18</v>
      </c>
      <c r="T6" s="167">
        <v>19</v>
      </c>
      <c r="U6" s="78"/>
      <c r="V6" s="175"/>
    </row>
    <row r="7" spans="1:22" s="237" customFormat="1" ht="21" customHeight="1">
      <c r="A7" s="456">
        <v>1</v>
      </c>
      <c r="B7" s="378" t="s">
        <v>140</v>
      </c>
      <c r="C7" s="253" t="s">
        <v>137</v>
      </c>
      <c r="D7" s="380" t="s">
        <v>123</v>
      </c>
      <c r="E7" s="585" t="s">
        <v>25</v>
      </c>
      <c r="F7" s="188" t="s">
        <v>107</v>
      </c>
      <c r="G7" s="586" t="s">
        <v>22</v>
      </c>
      <c r="H7" s="587">
        <f>SUM(I7:T7)</f>
        <v>100</v>
      </c>
      <c r="I7" s="588"/>
      <c r="J7" s="589"/>
      <c r="K7" s="590"/>
      <c r="L7" s="591"/>
      <c r="M7" s="592"/>
      <c r="N7" s="590">
        <v>100</v>
      </c>
      <c r="O7" s="582"/>
      <c r="P7" s="576"/>
      <c r="Q7" s="584"/>
      <c r="R7" s="593"/>
      <c r="S7" s="592"/>
      <c r="T7" s="594"/>
      <c r="U7" s="595"/>
      <c r="V7" s="539"/>
    </row>
    <row r="8" spans="1:22" s="237" customFormat="1" ht="31.5" customHeight="1">
      <c r="A8" s="456">
        <v>2</v>
      </c>
      <c r="B8" s="376" t="s">
        <v>153</v>
      </c>
      <c r="C8" s="188" t="s">
        <v>138</v>
      </c>
      <c r="D8" s="379" t="s">
        <v>123</v>
      </c>
      <c r="E8" s="585" t="s">
        <v>25</v>
      </c>
      <c r="F8" s="188" t="s">
        <v>107</v>
      </c>
      <c r="G8" s="596" t="s">
        <v>26</v>
      </c>
      <c r="H8" s="597">
        <f>SUM(I8:T8)</f>
        <v>1708.27</v>
      </c>
      <c r="I8" s="588"/>
      <c r="J8" s="589"/>
      <c r="K8" s="590"/>
      <c r="L8" s="591"/>
      <c r="M8" s="592"/>
      <c r="N8" s="590"/>
      <c r="O8" s="582"/>
      <c r="P8" s="576"/>
      <c r="Q8" s="584"/>
      <c r="R8" s="593"/>
      <c r="S8" s="592"/>
      <c r="T8" s="594">
        <v>1708.27</v>
      </c>
      <c r="U8" s="595"/>
      <c r="V8" s="598"/>
    </row>
    <row r="9" spans="1:22" s="237" customFormat="1" ht="48.75" customHeight="1" thickBot="1">
      <c r="A9" s="456">
        <v>3</v>
      </c>
      <c r="B9" s="376" t="s">
        <v>154</v>
      </c>
      <c r="C9" s="188" t="s">
        <v>240</v>
      </c>
      <c r="D9" s="379" t="s">
        <v>123</v>
      </c>
      <c r="E9" s="583" t="s">
        <v>25</v>
      </c>
      <c r="F9" s="188" t="s">
        <v>107</v>
      </c>
      <c r="G9" s="188" t="s">
        <v>22</v>
      </c>
      <c r="H9" s="587">
        <f>SUM(I9:T9)</f>
        <v>1437.97</v>
      </c>
      <c r="I9" s="588"/>
      <c r="J9" s="589"/>
      <c r="K9" s="590"/>
      <c r="L9" s="591"/>
      <c r="M9" s="592"/>
      <c r="N9" s="590"/>
      <c r="O9" s="582"/>
      <c r="P9" s="576"/>
      <c r="Q9" s="584"/>
      <c r="R9" s="593"/>
      <c r="S9" s="592">
        <v>1437.97</v>
      </c>
      <c r="T9" s="594"/>
      <c r="U9" s="599"/>
      <c r="V9" s="598"/>
    </row>
    <row r="10" spans="1:22" s="81" customFormat="1" ht="19.5" customHeight="1">
      <c r="A10" s="456">
        <v>4</v>
      </c>
      <c r="B10" s="600" t="s">
        <v>247</v>
      </c>
      <c r="C10" s="601" t="s">
        <v>132</v>
      </c>
      <c r="D10" s="602" t="s">
        <v>123</v>
      </c>
      <c r="E10" s="603" t="s">
        <v>123</v>
      </c>
      <c r="F10" s="604" t="s">
        <v>107</v>
      </c>
      <c r="G10" s="605" t="s">
        <v>26</v>
      </c>
      <c r="H10" s="606">
        <f>SUM(I10:T10)</f>
        <v>536.24</v>
      </c>
      <c r="I10" s="607"/>
      <c r="J10" s="608"/>
      <c r="K10" s="609"/>
      <c r="L10" s="610"/>
      <c r="M10" s="608"/>
      <c r="N10" s="611">
        <v>414.35</v>
      </c>
      <c r="O10" s="610"/>
      <c r="P10" s="608"/>
      <c r="Q10" s="937">
        <v>121.89</v>
      </c>
      <c r="R10" s="610"/>
      <c r="S10" s="608"/>
      <c r="T10" s="611"/>
      <c r="U10" s="612"/>
      <c r="V10" s="80"/>
    </row>
    <row r="11" spans="1:22" s="81" customFormat="1" ht="15.75" customHeight="1" thickBot="1">
      <c r="A11" s="456">
        <v>5</v>
      </c>
      <c r="B11" s="925" t="s">
        <v>84</v>
      </c>
      <c r="C11" s="613" t="s">
        <v>132</v>
      </c>
      <c r="D11" s="926" t="s">
        <v>123</v>
      </c>
      <c r="E11" s="613" t="s">
        <v>123</v>
      </c>
      <c r="F11" s="613" t="s">
        <v>107</v>
      </c>
      <c r="G11" s="927" t="s">
        <v>22</v>
      </c>
      <c r="H11" s="928">
        <f>SUM(I11:T11)</f>
        <v>505.95</v>
      </c>
      <c r="I11" s="929"/>
      <c r="J11" s="930"/>
      <c r="K11" s="931">
        <v>20.34</v>
      </c>
      <c r="L11" s="932">
        <v>9.45</v>
      </c>
      <c r="M11" s="933">
        <v>1.65</v>
      </c>
      <c r="N11" s="934">
        <v>7.38</v>
      </c>
      <c r="O11" s="935"/>
      <c r="P11" s="930">
        <v>0.29</v>
      </c>
      <c r="Q11" s="936"/>
      <c r="R11" s="932">
        <v>464.88</v>
      </c>
      <c r="S11" s="935">
        <v>1.96</v>
      </c>
      <c r="T11" s="934"/>
      <c r="U11" s="612"/>
      <c r="V11" s="80"/>
    </row>
    <row r="12" spans="1:21" s="80" customFormat="1" ht="15.75">
      <c r="A12" s="152"/>
      <c r="B12" s="152"/>
      <c r="C12" s="153"/>
      <c r="D12" s="152"/>
      <c r="E12" s="152"/>
      <c r="F12" s="152"/>
      <c r="G12" s="154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/>
    </row>
    <row r="13" spans="1:21" s="80" customFormat="1" ht="15.75">
      <c r="A13" s="152"/>
      <c r="B13" s="152"/>
      <c r="C13" s="153"/>
      <c r="D13" s="152"/>
      <c r="E13" s="152"/>
      <c r="F13" s="152"/>
      <c r="G13" s="154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/>
    </row>
    <row r="14" spans="1:21" s="80" customFormat="1" ht="15.75">
      <c r="A14" s="152"/>
      <c r="B14" s="152"/>
      <c r="C14" s="153"/>
      <c r="D14" s="152"/>
      <c r="E14" s="152"/>
      <c r="F14" s="152"/>
      <c r="G14" s="154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/>
    </row>
    <row r="15" spans="1:21" s="80" customFormat="1" ht="15.75">
      <c r="A15" s="152"/>
      <c r="B15" s="152"/>
      <c r="C15" s="153"/>
      <c r="D15" s="152"/>
      <c r="E15" s="152"/>
      <c r="F15" s="152"/>
      <c r="G15" s="154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/>
    </row>
    <row r="16" spans="1:21" s="80" customFormat="1" ht="15.75">
      <c r="A16" s="152"/>
      <c r="B16" s="152"/>
      <c r="C16" s="153"/>
      <c r="D16" s="152"/>
      <c r="E16" s="152"/>
      <c r="F16" s="152"/>
      <c r="G16" s="154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/>
    </row>
    <row r="17" spans="1:21" s="80" customFormat="1" ht="15.75">
      <c r="A17" s="152"/>
      <c r="B17" s="152"/>
      <c r="C17" s="153"/>
      <c r="D17" s="152"/>
      <c r="E17" s="152"/>
      <c r="F17" s="152"/>
      <c r="G17" s="154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/>
    </row>
    <row r="18" spans="1:21" s="80" customFormat="1" ht="15.75">
      <c r="A18" s="152"/>
      <c r="B18" s="152"/>
      <c r="C18" s="153"/>
      <c r="D18" s="152"/>
      <c r="E18" s="152"/>
      <c r="F18" s="152"/>
      <c r="G18" s="154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/>
    </row>
    <row r="19" spans="1:21" s="80" customFormat="1" ht="15.75">
      <c r="A19" s="152"/>
      <c r="B19" s="152"/>
      <c r="C19" s="153"/>
      <c r="D19" s="152"/>
      <c r="E19" s="152"/>
      <c r="F19" s="152"/>
      <c r="G19" s="154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/>
    </row>
    <row r="20" spans="1:21" s="80" customFormat="1" ht="15.75">
      <c r="A20" s="152"/>
      <c r="B20" s="152"/>
      <c r="C20" s="153"/>
      <c r="D20" s="152"/>
      <c r="E20" s="152"/>
      <c r="F20" s="152"/>
      <c r="G20" s="154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/>
    </row>
    <row r="21" spans="1:21" s="80" customFormat="1" ht="15.75">
      <c r="A21" s="152"/>
      <c r="B21" s="152"/>
      <c r="C21" s="153"/>
      <c r="D21" s="152"/>
      <c r="E21" s="152"/>
      <c r="F21" s="152"/>
      <c r="G21" s="154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/>
    </row>
    <row r="22" spans="1:21" s="80" customFormat="1" ht="15.75">
      <c r="A22" s="152"/>
      <c r="B22" s="152"/>
      <c r="C22" s="153"/>
      <c r="D22" s="152"/>
      <c r="E22" s="152"/>
      <c r="F22" s="152"/>
      <c r="G22" s="154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/>
    </row>
    <row r="23" spans="1:21" s="80" customFormat="1" ht="15.75">
      <c r="A23" s="152"/>
      <c r="B23" s="152"/>
      <c r="C23" s="153"/>
      <c r="D23" s="152"/>
      <c r="E23" s="152"/>
      <c r="F23" s="152"/>
      <c r="G23" s="154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/>
    </row>
    <row r="24" spans="1:21" s="80" customFormat="1" ht="15.75">
      <c r="A24" s="152"/>
      <c r="B24" s="152"/>
      <c r="C24" s="153"/>
      <c r="D24" s="152"/>
      <c r="E24" s="152"/>
      <c r="F24" s="152"/>
      <c r="G24" s="154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/>
    </row>
    <row r="25" spans="1:21" s="80" customFormat="1" ht="15.75">
      <c r="A25" s="152"/>
      <c r="B25" s="152"/>
      <c r="C25" s="153"/>
      <c r="D25" s="152"/>
      <c r="E25" s="152"/>
      <c r="F25" s="152"/>
      <c r="G25" s="154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/>
    </row>
    <row r="26" spans="1:21" s="80" customFormat="1" ht="15.75">
      <c r="A26" s="152"/>
      <c r="B26" s="152"/>
      <c r="C26" s="153"/>
      <c r="D26" s="152"/>
      <c r="E26" s="152"/>
      <c r="F26" s="152"/>
      <c r="G26" s="154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/>
    </row>
    <row r="27" spans="1:21" s="80" customFormat="1" ht="15.75">
      <c r="A27" s="152"/>
      <c r="B27" s="152"/>
      <c r="C27" s="153"/>
      <c r="D27" s="152"/>
      <c r="E27" s="152"/>
      <c r="F27" s="152"/>
      <c r="G27" s="154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/>
    </row>
    <row r="28" spans="1:21" s="80" customFormat="1" ht="15.75">
      <c r="A28" s="152"/>
      <c r="B28" s="152"/>
      <c r="C28" s="153"/>
      <c r="D28" s="152"/>
      <c r="E28" s="152"/>
      <c r="F28" s="152"/>
      <c r="G28" s="154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/>
    </row>
    <row r="29" spans="1:21" s="80" customFormat="1" ht="15.75">
      <c r="A29" s="152"/>
      <c r="B29" s="152"/>
      <c r="C29" s="153"/>
      <c r="D29" s="152"/>
      <c r="E29" s="152"/>
      <c r="F29" s="152"/>
      <c r="G29" s="154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/>
    </row>
    <row r="30" spans="1:21" s="80" customFormat="1" ht="15.75">
      <c r="A30" s="152"/>
      <c r="B30" s="152"/>
      <c r="C30" s="153"/>
      <c r="D30" s="152"/>
      <c r="E30" s="152"/>
      <c r="F30" s="152"/>
      <c r="G30" s="154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/>
    </row>
    <row r="31" spans="1:21" s="80" customFormat="1" ht="15.75">
      <c r="A31" s="152"/>
      <c r="B31" s="152"/>
      <c r="C31" s="153"/>
      <c r="D31" s="152"/>
      <c r="E31" s="152"/>
      <c r="F31" s="152"/>
      <c r="G31" s="154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/>
    </row>
    <row r="32" spans="1:21" s="80" customFormat="1" ht="15.75">
      <c r="A32" s="152"/>
      <c r="B32" s="152"/>
      <c r="C32" s="153"/>
      <c r="D32" s="152"/>
      <c r="E32" s="152"/>
      <c r="F32" s="152"/>
      <c r="G32" s="154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/>
    </row>
    <row r="33" spans="1:21" s="80" customFormat="1" ht="15.75">
      <c r="A33" s="152"/>
      <c r="B33" s="152"/>
      <c r="C33" s="153"/>
      <c r="D33" s="152"/>
      <c r="E33" s="152"/>
      <c r="F33" s="152"/>
      <c r="G33" s="154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/>
    </row>
    <row r="34" spans="1:21" s="80" customFormat="1" ht="15.75">
      <c r="A34" s="152"/>
      <c r="B34" s="152"/>
      <c r="C34" s="153"/>
      <c r="D34" s="152"/>
      <c r="E34" s="152"/>
      <c r="F34" s="152"/>
      <c r="G34" s="154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/>
    </row>
    <row r="35" spans="1:21" s="80" customFormat="1" ht="15.75">
      <c r="A35" s="152"/>
      <c r="B35" s="152"/>
      <c r="C35" s="153"/>
      <c r="D35" s="152"/>
      <c r="E35" s="152"/>
      <c r="F35" s="152"/>
      <c r="G35" s="154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/>
    </row>
    <row r="36" spans="1:21" s="80" customFormat="1" ht="15.75">
      <c r="A36" s="152"/>
      <c r="B36" s="152"/>
      <c r="C36" s="153"/>
      <c r="D36" s="152"/>
      <c r="E36" s="152"/>
      <c r="F36" s="152"/>
      <c r="G36" s="154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/>
    </row>
    <row r="37" spans="1:21" s="80" customFormat="1" ht="15.75">
      <c r="A37" s="152"/>
      <c r="B37" s="152"/>
      <c r="C37" s="153"/>
      <c r="D37" s="152"/>
      <c r="E37" s="152"/>
      <c r="F37" s="152"/>
      <c r="G37" s="154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/>
    </row>
    <row r="38" spans="1:21" s="80" customFormat="1" ht="15.75">
      <c r="A38" s="152"/>
      <c r="B38" s="152"/>
      <c r="C38" s="153"/>
      <c r="D38" s="152"/>
      <c r="E38" s="152"/>
      <c r="F38" s="152"/>
      <c r="G38" s="154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/>
    </row>
    <row r="39" spans="1:21" s="80" customFormat="1" ht="15.75">
      <c r="A39" s="152"/>
      <c r="B39" s="152"/>
      <c r="C39" s="153"/>
      <c r="D39" s="152"/>
      <c r="E39" s="152"/>
      <c r="F39" s="152"/>
      <c r="G39" s="154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/>
    </row>
    <row r="40" spans="1:21" s="80" customFormat="1" ht="15.75">
      <c r="A40" s="152"/>
      <c r="B40" s="152"/>
      <c r="C40" s="153"/>
      <c r="D40" s="152"/>
      <c r="E40" s="152"/>
      <c r="F40" s="152"/>
      <c r="G40" s="154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/>
    </row>
    <row r="41" spans="1:21" s="80" customFormat="1" ht="15.75">
      <c r="A41" s="152"/>
      <c r="B41" s="152"/>
      <c r="C41" s="153"/>
      <c r="D41" s="152"/>
      <c r="E41" s="152"/>
      <c r="F41" s="152"/>
      <c r="G41" s="154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/>
    </row>
    <row r="42" spans="1:21" s="80" customFormat="1" ht="15.75">
      <c r="A42" s="152"/>
      <c r="B42" s="152"/>
      <c r="C42" s="153"/>
      <c r="D42" s="152"/>
      <c r="E42" s="152"/>
      <c r="F42" s="152"/>
      <c r="G42" s="154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/>
    </row>
    <row r="43" spans="1:21" s="80" customFormat="1" ht="15.75">
      <c r="A43" s="152"/>
      <c r="B43" s="152"/>
      <c r="C43" s="153"/>
      <c r="D43" s="152"/>
      <c r="E43" s="152"/>
      <c r="F43" s="152"/>
      <c r="G43" s="154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/>
    </row>
    <row r="44" spans="1:21" s="80" customFormat="1" ht="15.75">
      <c r="A44" s="152"/>
      <c r="B44" s="152"/>
      <c r="C44" s="153"/>
      <c r="D44" s="152"/>
      <c r="E44" s="152"/>
      <c r="F44" s="152"/>
      <c r="G44" s="154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/>
    </row>
    <row r="45" spans="1:21" s="80" customFormat="1" ht="15.75">
      <c r="A45" s="152"/>
      <c r="B45" s="152"/>
      <c r="C45" s="153"/>
      <c r="D45" s="152"/>
      <c r="E45" s="152"/>
      <c r="F45" s="152"/>
      <c r="G45" s="154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/>
    </row>
    <row r="46" spans="1:21" s="80" customFormat="1" ht="15.75">
      <c r="A46" s="152"/>
      <c r="B46" s="152"/>
      <c r="C46" s="153"/>
      <c r="D46" s="152"/>
      <c r="E46" s="152"/>
      <c r="F46" s="152"/>
      <c r="G46" s="154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/>
    </row>
    <row r="47" spans="1:21" s="80" customFormat="1" ht="15.75">
      <c r="A47" s="152"/>
      <c r="B47" s="152"/>
      <c r="C47" s="153"/>
      <c r="D47" s="152"/>
      <c r="E47" s="152"/>
      <c r="F47" s="152"/>
      <c r="G47" s="154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/>
    </row>
    <row r="48" spans="1:21" s="80" customFormat="1" ht="15.75">
      <c r="A48" s="152"/>
      <c r="B48" s="152"/>
      <c r="C48" s="153"/>
      <c r="D48" s="152"/>
      <c r="E48" s="152"/>
      <c r="F48" s="152"/>
      <c r="G48" s="154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/>
    </row>
    <row r="49" spans="1:21" s="80" customFormat="1" ht="15.75">
      <c r="A49" s="152"/>
      <c r="B49" s="152"/>
      <c r="C49" s="153"/>
      <c r="D49" s="152"/>
      <c r="E49" s="152"/>
      <c r="F49" s="152"/>
      <c r="G49" s="154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/>
    </row>
    <row r="50" spans="1:21" s="80" customFormat="1" ht="15.75">
      <c r="A50" s="152"/>
      <c r="B50" s="152"/>
      <c r="C50" s="153"/>
      <c r="D50" s="152"/>
      <c r="E50" s="152"/>
      <c r="F50" s="152"/>
      <c r="G50" s="154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/>
    </row>
    <row r="51" spans="1:21" s="80" customFormat="1" ht="15.75">
      <c r="A51" s="152"/>
      <c r="B51" s="152"/>
      <c r="C51" s="153"/>
      <c r="D51" s="152"/>
      <c r="E51" s="152"/>
      <c r="F51" s="152"/>
      <c r="G51" s="154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/>
    </row>
    <row r="52" spans="1:21" s="80" customFormat="1" ht="15.75">
      <c r="A52" s="152"/>
      <c r="B52" s="152"/>
      <c r="C52" s="153"/>
      <c r="D52" s="152"/>
      <c r="E52" s="152"/>
      <c r="F52" s="152"/>
      <c r="G52" s="154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/>
    </row>
    <row r="53" spans="1:21" s="80" customFormat="1" ht="15.75">
      <c r="A53" s="152"/>
      <c r="B53" s="152"/>
      <c r="C53" s="153"/>
      <c r="D53" s="152"/>
      <c r="E53" s="152"/>
      <c r="F53" s="152"/>
      <c r="G53" s="154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/>
    </row>
    <row r="54" spans="1:21" s="80" customFormat="1" ht="15.75">
      <c r="A54" s="152"/>
      <c r="B54" s="152"/>
      <c r="C54" s="153"/>
      <c r="D54" s="152"/>
      <c r="E54" s="152"/>
      <c r="F54" s="152"/>
      <c r="G54" s="154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/>
    </row>
    <row r="55" spans="1:21" s="80" customFormat="1" ht="15.75">
      <c r="A55" s="152"/>
      <c r="B55" s="152"/>
      <c r="C55" s="153"/>
      <c r="D55" s="152"/>
      <c r="E55" s="152"/>
      <c r="F55" s="152"/>
      <c r="G55" s="154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/>
    </row>
    <row r="56" spans="1:21" s="80" customFormat="1" ht="15.75">
      <c r="A56" s="152"/>
      <c r="B56" s="152"/>
      <c r="C56" s="153"/>
      <c r="D56" s="152"/>
      <c r="E56" s="152"/>
      <c r="F56" s="152"/>
      <c r="G56" s="154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/>
    </row>
    <row r="57" spans="1:21" s="80" customFormat="1" ht="15.75">
      <c r="A57" s="152"/>
      <c r="B57" s="152"/>
      <c r="C57" s="153"/>
      <c r="D57" s="152"/>
      <c r="E57" s="152"/>
      <c r="F57" s="152"/>
      <c r="G57" s="154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/>
    </row>
    <row r="58" spans="1:21" s="80" customFormat="1" ht="15.75">
      <c r="A58" s="152"/>
      <c r="B58" s="152"/>
      <c r="C58" s="153"/>
      <c r="D58" s="152"/>
      <c r="E58" s="152"/>
      <c r="F58" s="152"/>
      <c r="G58" s="154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/>
    </row>
    <row r="59" spans="1:21" s="80" customFormat="1" ht="15.75">
      <c r="A59" s="152"/>
      <c r="B59" s="152"/>
      <c r="C59" s="153"/>
      <c r="D59" s="152"/>
      <c r="E59" s="152"/>
      <c r="F59" s="152"/>
      <c r="G59" s="154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/>
    </row>
    <row r="60" spans="1:21" s="80" customFormat="1" ht="15.75">
      <c r="A60" s="152"/>
      <c r="B60" s="152"/>
      <c r="C60" s="153"/>
      <c r="D60" s="152"/>
      <c r="E60" s="152"/>
      <c r="F60" s="152"/>
      <c r="G60" s="154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/>
    </row>
    <row r="61" spans="1:21" s="80" customFormat="1" ht="15.75">
      <c r="A61" s="152"/>
      <c r="B61" s="152"/>
      <c r="C61" s="153"/>
      <c r="D61" s="152"/>
      <c r="E61" s="152"/>
      <c r="F61" s="152"/>
      <c r="G61" s="154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/>
    </row>
    <row r="62" spans="1:21" s="80" customFormat="1" ht="15.75">
      <c r="A62" s="152"/>
      <c r="B62" s="152"/>
      <c r="C62" s="153"/>
      <c r="D62" s="152"/>
      <c r="E62" s="152"/>
      <c r="F62" s="152"/>
      <c r="G62" s="154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/>
    </row>
    <row r="63" spans="1:21" s="80" customFormat="1" ht="15.75">
      <c r="A63" s="152"/>
      <c r="B63" s="152"/>
      <c r="C63" s="153"/>
      <c r="D63" s="152"/>
      <c r="E63" s="152"/>
      <c r="F63" s="152"/>
      <c r="G63" s="154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/>
    </row>
    <row r="64" spans="1:21" s="80" customFormat="1" ht="15.75">
      <c r="A64" s="152"/>
      <c r="B64" s="152"/>
      <c r="C64" s="153"/>
      <c r="D64" s="152"/>
      <c r="E64" s="152"/>
      <c r="F64" s="152"/>
      <c r="G64" s="154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/>
    </row>
    <row r="65" spans="1:21" s="80" customFormat="1" ht="15.75">
      <c r="A65" s="152"/>
      <c r="B65" s="152"/>
      <c r="C65" s="153"/>
      <c r="D65" s="152"/>
      <c r="E65" s="152"/>
      <c r="F65" s="152"/>
      <c r="G65" s="154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/>
    </row>
    <row r="66" spans="1:21" s="80" customFormat="1" ht="15.75">
      <c r="A66" s="152"/>
      <c r="B66" s="152"/>
      <c r="C66" s="153"/>
      <c r="D66" s="152"/>
      <c r="E66" s="152"/>
      <c r="F66" s="152"/>
      <c r="G66" s="154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/>
    </row>
    <row r="67" spans="1:21" s="80" customFormat="1" ht="15.75">
      <c r="A67" s="152"/>
      <c r="B67" s="152"/>
      <c r="C67" s="153"/>
      <c r="D67" s="152"/>
      <c r="E67" s="152"/>
      <c r="F67" s="152"/>
      <c r="G67" s="154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/>
    </row>
    <row r="68" spans="1:21" s="80" customFormat="1" ht="15.75">
      <c r="A68" s="152"/>
      <c r="B68" s="152"/>
      <c r="C68" s="153"/>
      <c r="D68" s="152"/>
      <c r="E68" s="152"/>
      <c r="F68" s="152"/>
      <c r="G68" s="154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/>
    </row>
    <row r="69" spans="1:21" s="80" customFormat="1" ht="15.75">
      <c r="A69" s="152"/>
      <c r="B69" s="152"/>
      <c r="C69" s="153"/>
      <c r="D69" s="152"/>
      <c r="E69" s="152"/>
      <c r="F69" s="152"/>
      <c r="G69" s="154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/>
    </row>
    <row r="70" spans="1:21" s="80" customFormat="1" ht="15.75">
      <c r="A70" s="152"/>
      <c r="B70" s="152"/>
      <c r="C70" s="153"/>
      <c r="D70" s="152"/>
      <c r="E70" s="152"/>
      <c r="F70" s="152"/>
      <c r="G70" s="154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/>
    </row>
    <row r="71" spans="1:21" s="80" customFormat="1" ht="15.75">
      <c r="A71" s="152"/>
      <c r="B71" s="152"/>
      <c r="C71" s="153"/>
      <c r="D71" s="152"/>
      <c r="E71" s="152"/>
      <c r="F71" s="152"/>
      <c r="G71" s="154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/>
    </row>
    <row r="72" spans="1:21" s="80" customFormat="1" ht="15.75">
      <c r="A72" s="152"/>
      <c r="B72" s="152"/>
      <c r="C72" s="153"/>
      <c r="D72" s="152"/>
      <c r="E72" s="152"/>
      <c r="F72" s="152"/>
      <c r="G72" s="154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/>
    </row>
    <row r="73" spans="1:21" s="80" customFormat="1" ht="15.75">
      <c r="A73" s="152"/>
      <c r="B73" s="152"/>
      <c r="C73" s="153"/>
      <c r="D73" s="152"/>
      <c r="E73" s="152"/>
      <c r="F73" s="152"/>
      <c r="G73" s="154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/>
    </row>
    <row r="74" spans="1:21" s="80" customFormat="1" ht="15.75">
      <c r="A74" s="152"/>
      <c r="B74" s="152"/>
      <c r="C74" s="153"/>
      <c r="D74" s="152"/>
      <c r="E74" s="152"/>
      <c r="F74" s="152"/>
      <c r="G74" s="154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/>
    </row>
    <row r="75" spans="1:21" s="80" customFormat="1" ht="15.75">
      <c r="A75" s="152"/>
      <c r="B75" s="152"/>
      <c r="C75" s="153"/>
      <c r="D75" s="152"/>
      <c r="E75" s="152"/>
      <c r="F75" s="152"/>
      <c r="G75" s="154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/>
    </row>
    <row r="76" spans="1:21" s="80" customFormat="1" ht="15.75">
      <c r="A76" s="152"/>
      <c r="B76" s="152"/>
      <c r="C76" s="153"/>
      <c r="D76" s="152"/>
      <c r="E76" s="152"/>
      <c r="F76" s="152"/>
      <c r="G76" s="154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/>
    </row>
    <row r="77" spans="1:21" s="80" customFormat="1" ht="15.75">
      <c r="A77" s="152"/>
      <c r="B77" s="152"/>
      <c r="C77" s="153"/>
      <c r="D77" s="152"/>
      <c r="E77" s="152"/>
      <c r="F77" s="152"/>
      <c r="G77" s="154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/>
    </row>
    <row r="78" spans="1:21" s="80" customFormat="1" ht="15.75">
      <c r="A78" s="152"/>
      <c r="B78" s="152"/>
      <c r="C78" s="153"/>
      <c r="D78" s="152"/>
      <c r="E78" s="152"/>
      <c r="F78" s="152"/>
      <c r="G78" s="154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/>
    </row>
    <row r="79" spans="1:21" s="80" customFormat="1" ht="15.75">
      <c r="A79" s="152"/>
      <c r="B79" s="152"/>
      <c r="C79" s="153"/>
      <c r="D79" s="152"/>
      <c r="E79" s="152"/>
      <c r="F79" s="152"/>
      <c r="G79" s="154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/>
    </row>
    <row r="80" spans="1:21" s="80" customFormat="1" ht="15.75">
      <c r="A80" s="152"/>
      <c r="B80" s="152"/>
      <c r="C80" s="153"/>
      <c r="D80" s="152"/>
      <c r="E80" s="152"/>
      <c r="F80" s="152"/>
      <c r="G80" s="154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/>
    </row>
    <row r="81" spans="1:21" s="80" customFormat="1" ht="15.75">
      <c r="A81" s="152"/>
      <c r="B81" s="152"/>
      <c r="C81" s="153"/>
      <c r="D81" s="152"/>
      <c r="E81" s="152"/>
      <c r="F81" s="152"/>
      <c r="G81" s="154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/>
    </row>
    <row r="82" spans="1:21" s="80" customFormat="1" ht="15.75">
      <c r="A82" s="152"/>
      <c r="B82" s="152"/>
      <c r="C82" s="153"/>
      <c r="D82" s="152"/>
      <c r="E82" s="152"/>
      <c r="F82" s="152"/>
      <c r="G82" s="154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/>
    </row>
    <row r="83" spans="1:21" s="80" customFormat="1" ht="15.75">
      <c r="A83" s="152"/>
      <c r="B83" s="152"/>
      <c r="C83" s="153"/>
      <c r="D83" s="152"/>
      <c r="E83" s="152"/>
      <c r="F83" s="152"/>
      <c r="G83" s="154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/>
    </row>
    <row r="84" spans="1:21" s="80" customFormat="1" ht="15.75">
      <c r="A84" s="152"/>
      <c r="B84" s="152"/>
      <c r="C84" s="153"/>
      <c r="D84" s="152"/>
      <c r="E84" s="152"/>
      <c r="F84" s="152"/>
      <c r="G84" s="154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/>
    </row>
    <row r="85" spans="1:21" s="80" customFormat="1" ht="15.75">
      <c r="A85" s="152"/>
      <c r="B85" s="152"/>
      <c r="C85" s="153"/>
      <c r="D85" s="152"/>
      <c r="E85" s="152"/>
      <c r="F85" s="152"/>
      <c r="G85" s="154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/>
    </row>
    <row r="86" spans="1:21" s="80" customFormat="1" ht="15.75">
      <c r="A86" s="152"/>
      <c r="B86" s="152"/>
      <c r="C86" s="153"/>
      <c r="D86" s="152"/>
      <c r="E86" s="152"/>
      <c r="F86" s="152"/>
      <c r="G86" s="154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/>
    </row>
    <row r="87" spans="1:21" s="80" customFormat="1" ht="15.75">
      <c r="A87" s="152"/>
      <c r="B87" s="152"/>
      <c r="C87" s="153"/>
      <c r="D87" s="152"/>
      <c r="E87" s="152"/>
      <c r="F87" s="152"/>
      <c r="G87" s="154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/>
    </row>
    <row r="88" spans="1:21" s="80" customFormat="1" ht="15.75">
      <c r="A88" s="152"/>
      <c r="B88" s="152"/>
      <c r="C88" s="153"/>
      <c r="D88" s="152"/>
      <c r="E88" s="152"/>
      <c r="F88" s="152"/>
      <c r="G88" s="154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/>
    </row>
    <row r="89" spans="1:21" s="80" customFormat="1" ht="15.75">
      <c r="A89" s="152"/>
      <c r="B89" s="152"/>
      <c r="C89" s="153"/>
      <c r="D89" s="152"/>
      <c r="E89" s="152"/>
      <c r="F89" s="152"/>
      <c r="G89" s="154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/>
    </row>
    <row r="90" spans="1:21" s="80" customFormat="1" ht="15.75">
      <c r="A90" s="152"/>
      <c r="B90" s="152"/>
      <c r="C90" s="153"/>
      <c r="D90" s="152"/>
      <c r="E90" s="152"/>
      <c r="F90" s="152"/>
      <c r="G90" s="154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/>
    </row>
    <row r="91" spans="1:21" s="80" customFormat="1" ht="15.75">
      <c r="A91" s="152"/>
      <c r="B91" s="152"/>
      <c r="C91" s="153"/>
      <c r="D91" s="152"/>
      <c r="E91" s="152"/>
      <c r="F91" s="152"/>
      <c r="G91" s="154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/>
    </row>
    <row r="92" spans="1:21" s="80" customFormat="1" ht="15.75">
      <c r="A92" s="152"/>
      <c r="B92" s="152"/>
      <c r="C92" s="153"/>
      <c r="D92" s="152"/>
      <c r="E92" s="152"/>
      <c r="F92" s="152"/>
      <c r="G92" s="154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/>
    </row>
    <row r="93" spans="1:21" s="80" customFormat="1" ht="15.75">
      <c r="A93" s="152"/>
      <c r="B93" s="152"/>
      <c r="C93" s="153"/>
      <c r="D93" s="152"/>
      <c r="E93" s="152"/>
      <c r="F93" s="152"/>
      <c r="G93" s="154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/>
    </row>
    <row r="94" spans="1:21" s="80" customFormat="1" ht="15.75">
      <c r="A94" s="152"/>
      <c r="B94" s="152"/>
      <c r="C94" s="153"/>
      <c r="D94" s="152"/>
      <c r="E94" s="152"/>
      <c r="F94" s="152"/>
      <c r="G94" s="154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/>
    </row>
    <row r="95" spans="1:21" s="80" customFormat="1" ht="15.75">
      <c r="A95" s="152"/>
      <c r="B95" s="152"/>
      <c r="C95" s="153"/>
      <c r="D95" s="152"/>
      <c r="E95" s="152"/>
      <c r="F95" s="152"/>
      <c r="G95" s="154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/>
    </row>
    <row r="96" spans="1:21" s="80" customFormat="1" ht="15.75">
      <c r="A96" s="152"/>
      <c r="B96" s="152"/>
      <c r="C96" s="153"/>
      <c r="D96" s="152"/>
      <c r="E96" s="152"/>
      <c r="F96" s="152"/>
      <c r="G96" s="154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/>
    </row>
    <row r="97" spans="1:21" s="80" customFormat="1" ht="15.75">
      <c r="A97" s="152"/>
      <c r="B97" s="152"/>
      <c r="C97" s="153"/>
      <c r="D97" s="152"/>
      <c r="E97" s="152"/>
      <c r="F97" s="152"/>
      <c r="G97" s="154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/>
    </row>
    <row r="98" spans="1:21" s="80" customFormat="1" ht="15.75">
      <c r="A98" s="152"/>
      <c r="B98" s="152"/>
      <c r="C98" s="153"/>
      <c r="D98" s="152"/>
      <c r="E98" s="152"/>
      <c r="F98" s="152"/>
      <c r="G98" s="154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/>
    </row>
    <row r="99" spans="1:21" s="80" customFormat="1" ht="15.75">
      <c r="A99" s="152"/>
      <c r="B99" s="152"/>
      <c r="C99" s="153"/>
      <c r="D99" s="152"/>
      <c r="E99" s="152"/>
      <c r="F99" s="152"/>
      <c r="G99" s="154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/>
    </row>
    <row r="100" spans="1:21" s="80" customFormat="1" ht="15.75">
      <c r="A100" s="152"/>
      <c r="B100" s="152"/>
      <c r="C100" s="153"/>
      <c r="D100" s="152"/>
      <c r="E100" s="152"/>
      <c r="F100" s="152"/>
      <c r="G100" s="154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/>
    </row>
    <row r="101" spans="1:21" s="80" customFormat="1" ht="15.75">
      <c r="A101" s="152"/>
      <c r="B101" s="152"/>
      <c r="C101" s="153"/>
      <c r="D101" s="152"/>
      <c r="E101" s="152"/>
      <c r="F101" s="152"/>
      <c r="G101" s="154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/>
    </row>
    <row r="102" spans="1:21" s="80" customFormat="1" ht="15.75">
      <c r="A102" s="152"/>
      <c r="B102" s="152"/>
      <c r="C102" s="153"/>
      <c r="D102" s="152"/>
      <c r="E102" s="152"/>
      <c r="F102" s="152"/>
      <c r="G102" s="154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/>
    </row>
    <row r="103" spans="1:21" s="80" customFormat="1" ht="15.75">
      <c r="A103" s="152"/>
      <c r="B103" s="152"/>
      <c r="C103" s="153"/>
      <c r="D103" s="152"/>
      <c r="E103" s="152"/>
      <c r="F103" s="152"/>
      <c r="G103" s="154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/>
    </row>
    <row r="104" spans="1:21" s="80" customFormat="1" ht="15.75">
      <c r="A104" s="152"/>
      <c r="B104" s="152"/>
      <c r="C104" s="153"/>
      <c r="D104" s="152"/>
      <c r="E104" s="152"/>
      <c r="F104" s="152"/>
      <c r="G104" s="154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/>
    </row>
    <row r="105" spans="1:21" s="80" customFormat="1" ht="15.75">
      <c r="A105" s="152"/>
      <c r="B105" s="152"/>
      <c r="C105" s="153"/>
      <c r="D105" s="152"/>
      <c r="E105" s="152"/>
      <c r="F105" s="152"/>
      <c r="G105" s="154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/>
    </row>
    <row r="106" spans="1:21" s="80" customFormat="1" ht="15.75">
      <c r="A106" s="152"/>
      <c r="B106" s="152"/>
      <c r="C106" s="153"/>
      <c r="D106" s="152"/>
      <c r="E106" s="152"/>
      <c r="F106" s="152"/>
      <c r="G106" s="154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/>
    </row>
    <row r="107" spans="1:21" s="80" customFormat="1" ht="15.75">
      <c r="A107" s="152"/>
      <c r="B107" s="152"/>
      <c r="C107" s="153"/>
      <c r="D107" s="152"/>
      <c r="E107" s="152"/>
      <c r="F107" s="152"/>
      <c r="G107" s="154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/>
    </row>
    <row r="108" spans="1:21" s="80" customFormat="1" ht="15.75">
      <c r="A108" s="152"/>
      <c r="B108" s="152"/>
      <c r="C108" s="153"/>
      <c r="D108" s="152"/>
      <c r="E108" s="152"/>
      <c r="F108" s="152"/>
      <c r="G108" s="154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/>
    </row>
    <row r="109" spans="1:21" s="80" customFormat="1" ht="15.75">
      <c r="A109" s="152"/>
      <c r="B109" s="152"/>
      <c r="C109" s="153"/>
      <c r="D109" s="152"/>
      <c r="E109" s="152"/>
      <c r="F109" s="152"/>
      <c r="G109" s="154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/>
    </row>
    <row r="110" spans="1:21" s="80" customFormat="1" ht="15.75">
      <c r="A110" s="152"/>
      <c r="B110" s="152"/>
      <c r="C110" s="153"/>
      <c r="D110" s="152"/>
      <c r="E110" s="152"/>
      <c r="F110" s="152"/>
      <c r="G110" s="154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/>
    </row>
    <row r="111" spans="1:21" s="80" customFormat="1" ht="15.75">
      <c r="A111" s="152"/>
      <c r="B111" s="152"/>
      <c r="C111" s="153"/>
      <c r="D111" s="152"/>
      <c r="E111" s="152"/>
      <c r="F111" s="152"/>
      <c r="G111" s="154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/>
    </row>
    <row r="112" spans="1:21" s="80" customFormat="1" ht="15.75">
      <c r="A112" s="152"/>
      <c r="B112" s="152"/>
      <c r="C112" s="153"/>
      <c r="D112" s="152"/>
      <c r="E112" s="152"/>
      <c r="F112" s="152"/>
      <c r="G112" s="154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/>
    </row>
    <row r="113" spans="1:21" s="80" customFormat="1" ht="15.75">
      <c r="A113" s="152"/>
      <c r="B113" s="152"/>
      <c r="C113" s="153"/>
      <c r="D113" s="152"/>
      <c r="E113" s="152"/>
      <c r="F113" s="152"/>
      <c r="G113" s="154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/>
    </row>
    <row r="114" spans="1:21" s="80" customFormat="1" ht="15.75">
      <c r="A114" s="152"/>
      <c r="B114" s="152"/>
      <c r="C114" s="153"/>
      <c r="D114" s="152"/>
      <c r="E114" s="152"/>
      <c r="F114" s="152"/>
      <c r="G114" s="154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/>
    </row>
    <row r="115" spans="1:21" s="80" customFormat="1" ht="15.75">
      <c r="A115" s="152"/>
      <c r="B115" s="152"/>
      <c r="C115" s="153"/>
      <c r="D115" s="152"/>
      <c r="E115" s="152"/>
      <c r="F115" s="152"/>
      <c r="G115" s="154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/>
    </row>
    <row r="116" spans="1:21" s="80" customFormat="1" ht="15.75">
      <c r="A116" s="152"/>
      <c r="B116" s="152"/>
      <c r="C116" s="153"/>
      <c r="D116" s="152"/>
      <c r="E116" s="152"/>
      <c r="F116" s="152"/>
      <c r="G116" s="154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/>
    </row>
    <row r="117" spans="1:21" s="80" customFormat="1" ht="15.75">
      <c r="A117" s="152"/>
      <c r="B117" s="152"/>
      <c r="C117" s="153"/>
      <c r="D117" s="152"/>
      <c r="E117" s="152"/>
      <c r="F117" s="152"/>
      <c r="G117" s="154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/>
    </row>
    <row r="118" spans="1:21" s="80" customFormat="1" ht="15.75">
      <c r="A118" s="152"/>
      <c r="B118" s="152"/>
      <c r="C118" s="153"/>
      <c r="D118" s="152"/>
      <c r="E118" s="152"/>
      <c r="F118" s="152"/>
      <c r="G118" s="154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/>
    </row>
    <row r="119" spans="1:21" s="80" customFormat="1" ht="15.75">
      <c r="A119" s="152"/>
      <c r="B119" s="152"/>
      <c r="C119" s="153"/>
      <c r="D119" s="152"/>
      <c r="E119" s="152"/>
      <c r="F119" s="152"/>
      <c r="G119" s="154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/>
    </row>
    <row r="120" spans="1:21" s="80" customFormat="1" ht="15.75">
      <c r="A120" s="152"/>
      <c r="B120" s="152"/>
      <c r="C120" s="153"/>
      <c r="D120" s="152"/>
      <c r="E120" s="152"/>
      <c r="F120" s="152"/>
      <c r="G120" s="154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/>
    </row>
    <row r="121" spans="1:21" s="80" customFormat="1" ht="15.75">
      <c r="A121" s="152"/>
      <c r="B121" s="152"/>
      <c r="C121" s="153"/>
      <c r="D121" s="152"/>
      <c r="E121" s="152"/>
      <c r="F121" s="152"/>
      <c r="G121" s="154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/>
    </row>
    <row r="122" spans="1:21" s="80" customFormat="1" ht="15.75">
      <c r="A122" s="152"/>
      <c r="B122" s="152"/>
      <c r="C122" s="153"/>
      <c r="D122" s="152"/>
      <c r="E122" s="152"/>
      <c r="F122" s="152"/>
      <c r="G122" s="154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/>
    </row>
    <row r="123" spans="1:21" s="80" customFormat="1" ht="15.75">
      <c r="A123" s="152"/>
      <c r="B123" s="152"/>
      <c r="C123" s="153"/>
      <c r="D123" s="152"/>
      <c r="E123" s="152"/>
      <c r="F123" s="152"/>
      <c r="G123" s="154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/>
    </row>
    <row r="124" spans="1:21" s="80" customFormat="1" ht="15.75">
      <c r="A124" s="152"/>
      <c r="B124" s="152"/>
      <c r="C124" s="153"/>
      <c r="D124" s="152"/>
      <c r="E124" s="152"/>
      <c r="F124" s="152"/>
      <c r="G124" s="154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/>
    </row>
    <row r="125" spans="1:21" s="80" customFormat="1" ht="15.75">
      <c r="A125" s="152"/>
      <c r="B125" s="152"/>
      <c r="C125" s="153"/>
      <c r="D125" s="152"/>
      <c r="E125" s="152"/>
      <c r="F125" s="152"/>
      <c r="G125" s="154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/>
    </row>
    <row r="126" spans="1:21" s="80" customFormat="1" ht="15.75">
      <c r="A126" s="152"/>
      <c r="B126" s="152"/>
      <c r="C126" s="153"/>
      <c r="D126" s="152"/>
      <c r="E126" s="152"/>
      <c r="F126" s="152"/>
      <c r="G126" s="154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/>
    </row>
    <row r="127" spans="1:21" s="80" customFormat="1" ht="15.75">
      <c r="A127" s="152"/>
      <c r="B127" s="152"/>
      <c r="C127" s="153"/>
      <c r="D127" s="152"/>
      <c r="E127" s="152"/>
      <c r="F127" s="152"/>
      <c r="G127" s="154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/>
    </row>
    <row r="128" spans="1:21" s="80" customFormat="1" ht="15.75">
      <c r="A128" s="152"/>
      <c r="B128" s="152"/>
      <c r="C128" s="153"/>
      <c r="D128" s="152"/>
      <c r="E128" s="152"/>
      <c r="F128" s="152"/>
      <c r="G128" s="154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/>
    </row>
    <row r="129" spans="1:21" s="80" customFormat="1" ht="15.75">
      <c r="A129" s="152"/>
      <c r="B129" s="152"/>
      <c r="C129" s="153"/>
      <c r="D129" s="152"/>
      <c r="E129" s="152"/>
      <c r="F129" s="152"/>
      <c r="G129" s="154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/>
    </row>
    <row r="130" spans="1:21" s="80" customFormat="1" ht="15.75">
      <c r="A130" s="152"/>
      <c r="B130" s="152"/>
      <c r="C130" s="153"/>
      <c r="D130" s="152"/>
      <c r="E130" s="152"/>
      <c r="F130" s="152"/>
      <c r="G130" s="154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/>
    </row>
    <row r="131" spans="1:21" s="80" customFormat="1" ht="15.75">
      <c r="A131" s="152"/>
      <c r="B131" s="152"/>
      <c r="C131" s="153"/>
      <c r="D131" s="152"/>
      <c r="E131" s="152"/>
      <c r="F131" s="152"/>
      <c r="G131" s="154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/>
    </row>
    <row r="132" spans="1:21" s="80" customFormat="1" ht="15.75">
      <c r="A132" s="152"/>
      <c r="B132" s="152"/>
      <c r="C132" s="153"/>
      <c r="D132" s="152"/>
      <c r="E132" s="152"/>
      <c r="F132" s="152"/>
      <c r="G132" s="154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/>
    </row>
    <row r="133" spans="1:21" s="80" customFormat="1" ht="15.75">
      <c r="A133" s="152"/>
      <c r="B133" s="152"/>
      <c r="C133" s="153"/>
      <c r="D133" s="152"/>
      <c r="E133" s="152"/>
      <c r="F133" s="152"/>
      <c r="G133" s="154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/>
    </row>
    <row r="134" spans="1:21" s="80" customFormat="1" ht="15.75">
      <c r="A134" s="152"/>
      <c r="B134" s="152"/>
      <c r="C134" s="153"/>
      <c r="D134" s="152"/>
      <c r="E134" s="152"/>
      <c r="F134" s="152"/>
      <c r="G134" s="154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/>
    </row>
    <row r="135" spans="1:21" s="80" customFormat="1" ht="15.75">
      <c r="A135" s="152"/>
      <c r="B135" s="152"/>
      <c r="C135" s="153"/>
      <c r="D135" s="152"/>
      <c r="E135" s="152"/>
      <c r="F135" s="152"/>
      <c r="G135" s="154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/>
    </row>
    <row r="136" spans="1:21" s="80" customFormat="1" ht="15.75">
      <c r="A136" s="152"/>
      <c r="B136" s="152"/>
      <c r="C136" s="153"/>
      <c r="D136" s="152"/>
      <c r="E136" s="152"/>
      <c r="F136" s="152"/>
      <c r="G136" s="154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/>
    </row>
    <row r="137" spans="1:21" s="80" customFormat="1" ht="15.75">
      <c r="A137" s="152"/>
      <c r="B137" s="152"/>
      <c r="C137" s="153"/>
      <c r="D137" s="152"/>
      <c r="E137" s="152"/>
      <c r="F137" s="152"/>
      <c r="G137" s="154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/>
    </row>
    <row r="138" spans="1:21" s="80" customFormat="1" ht="15.75">
      <c r="A138" s="152"/>
      <c r="B138" s="152"/>
      <c r="C138" s="153"/>
      <c r="D138" s="152"/>
      <c r="E138" s="152"/>
      <c r="F138" s="152"/>
      <c r="G138" s="154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/>
    </row>
    <row r="139" spans="1:21" s="80" customFormat="1" ht="15.75">
      <c r="A139" s="152"/>
      <c r="B139" s="152"/>
      <c r="C139" s="153"/>
      <c r="D139" s="152"/>
      <c r="E139" s="152"/>
      <c r="F139" s="152"/>
      <c r="G139" s="154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/>
    </row>
    <row r="140" spans="1:21" s="80" customFormat="1" ht="15.75">
      <c r="A140" s="152"/>
      <c r="B140" s="152"/>
      <c r="C140" s="153"/>
      <c r="D140" s="152"/>
      <c r="E140" s="152"/>
      <c r="F140" s="152"/>
      <c r="G140" s="154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/>
    </row>
    <row r="141" spans="1:21" s="80" customFormat="1" ht="15.75">
      <c r="A141" s="152"/>
      <c r="B141" s="152"/>
      <c r="C141" s="153"/>
      <c r="D141" s="152"/>
      <c r="E141" s="152"/>
      <c r="F141" s="152"/>
      <c r="G141" s="154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/>
    </row>
    <row r="142" spans="1:21" s="80" customFormat="1" ht="15.75">
      <c r="A142" s="152"/>
      <c r="B142" s="152"/>
      <c r="C142" s="153"/>
      <c r="D142" s="152"/>
      <c r="E142" s="152"/>
      <c r="F142" s="152"/>
      <c r="G142" s="154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/>
    </row>
    <row r="143" spans="1:21" s="80" customFormat="1" ht="15.75">
      <c r="A143" s="152"/>
      <c r="B143" s="152"/>
      <c r="C143" s="153"/>
      <c r="D143" s="152"/>
      <c r="E143" s="152"/>
      <c r="F143" s="152"/>
      <c r="G143" s="154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/>
    </row>
    <row r="144" spans="1:21" s="80" customFormat="1" ht="15.75">
      <c r="A144" s="152"/>
      <c r="B144" s="152"/>
      <c r="C144" s="153"/>
      <c r="D144" s="152"/>
      <c r="E144" s="152"/>
      <c r="F144" s="152"/>
      <c r="G144" s="154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/>
    </row>
    <row r="145" spans="1:21" s="80" customFormat="1" ht="15.75">
      <c r="A145" s="152"/>
      <c r="B145" s="152"/>
      <c r="C145" s="153"/>
      <c r="D145" s="152"/>
      <c r="E145" s="152"/>
      <c r="F145" s="152"/>
      <c r="G145" s="154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/>
    </row>
    <row r="146" spans="1:21" s="80" customFormat="1" ht="15.75">
      <c r="A146" s="152"/>
      <c r="B146" s="152"/>
      <c r="C146" s="153"/>
      <c r="D146" s="152"/>
      <c r="E146" s="152"/>
      <c r="F146" s="152"/>
      <c r="G146" s="154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/>
    </row>
    <row r="147" spans="1:21" s="80" customFormat="1" ht="15.75">
      <c r="A147" s="152"/>
      <c r="B147" s="152"/>
      <c r="C147" s="153"/>
      <c r="D147" s="152"/>
      <c r="E147" s="152"/>
      <c r="F147" s="152"/>
      <c r="G147" s="154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/>
    </row>
    <row r="148" spans="1:21" s="80" customFormat="1" ht="15.75">
      <c r="A148" s="152"/>
      <c r="B148" s="152"/>
      <c r="C148" s="153"/>
      <c r="D148" s="152"/>
      <c r="E148" s="152"/>
      <c r="F148" s="152"/>
      <c r="G148" s="154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/>
    </row>
    <row r="149" spans="1:21" s="80" customFormat="1" ht="15.75">
      <c r="A149" s="152"/>
      <c r="B149" s="152"/>
      <c r="C149" s="153"/>
      <c r="D149" s="152"/>
      <c r="E149" s="152"/>
      <c r="F149" s="152"/>
      <c r="G149" s="154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/>
    </row>
    <row r="150" spans="1:21" s="80" customFormat="1" ht="15.75">
      <c r="A150" s="152"/>
      <c r="B150" s="152"/>
      <c r="C150" s="153"/>
      <c r="D150" s="152"/>
      <c r="E150" s="152"/>
      <c r="F150" s="152"/>
      <c r="G150" s="154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/>
    </row>
    <row r="151" spans="1:21" s="80" customFormat="1" ht="15.75">
      <c r="A151" s="152"/>
      <c r="B151" s="152"/>
      <c r="C151" s="153"/>
      <c r="D151" s="152"/>
      <c r="E151" s="152"/>
      <c r="F151" s="152"/>
      <c r="G151" s="154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/>
    </row>
    <row r="152" spans="1:21" s="80" customFormat="1" ht="15.75">
      <c r="A152" s="152"/>
      <c r="B152" s="152"/>
      <c r="C152" s="153"/>
      <c r="D152" s="152"/>
      <c r="E152" s="152"/>
      <c r="F152" s="152"/>
      <c r="G152" s="154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/>
    </row>
    <row r="153" spans="1:21" s="80" customFormat="1" ht="15.75">
      <c r="A153" s="152"/>
      <c r="B153" s="152"/>
      <c r="C153" s="153"/>
      <c r="D153" s="152"/>
      <c r="E153" s="152"/>
      <c r="F153" s="152"/>
      <c r="G153" s="154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/>
    </row>
    <row r="154" spans="1:21" s="80" customFormat="1" ht="15.75">
      <c r="A154" s="152"/>
      <c r="B154" s="152"/>
      <c r="C154" s="153"/>
      <c r="D154" s="152"/>
      <c r="E154" s="152"/>
      <c r="F154" s="152"/>
      <c r="G154" s="154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/>
    </row>
    <row r="155" spans="1:21" s="80" customFormat="1" ht="15.75">
      <c r="A155" s="152"/>
      <c r="B155" s="152"/>
      <c r="C155" s="153"/>
      <c r="D155" s="152"/>
      <c r="E155" s="152"/>
      <c r="F155" s="152"/>
      <c r="G155" s="154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/>
    </row>
    <row r="156" spans="1:21" s="80" customFormat="1" ht="15.75">
      <c r="A156" s="152"/>
      <c r="B156" s="152"/>
      <c r="C156" s="153"/>
      <c r="D156" s="152"/>
      <c r="E156" s="152"/>
      <c r="F156" s="152"/>
      <c r="G156" s="154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/>
    </row>
    <row r="157" spans="1:21" s="80" customFormat="1" ht="15.75">
      <c r="A157" s="152"/>
      <c r="B157" s="152"/>
      <c r="C157" s="153"/>
      <c r="D157" s="152"/>
      <c r="E157" s="152"/>
      <c r="F157" s="152"/>
      <c r="G157" s="154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/>
    </row>
    <row r="158" spans="1:21" s="80" customFormat="1" ht="15.75">
      <c r="A158" s="152"/>
      <c r="B158" s="152"/>
      <c r="C158" s="153"/>
      <c r="D158" s="152"/>
      <c r="E158" s="152"/>
      <c r="F158" s="152"/>
      <c r="G158" s="154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/>
    </row>
    <row r="159" spans="1:21" s="80" customFormat="1" ht="15.75">
      <c r="A159" s="152"/>
      <c r="B159" s="152"/>
      <c r="C159" s="153"/>
      <c r="D159" s="152"/>
      <c r="E159" s="152"/>
      <c r="F159" s="152"/>
      <c r="G159" s="154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/>
    </row>
    <row r="160" spans="1:21" s="80" customFormat="1" ht="15.75">
      <c r="A160" s="152"/>
      <c r="B160" s="152"/>
      <c r="C160" s="153"/>
      <c r="D160" s="152"/>
      <c r="E160" s="152"/>
      <c r="F160" s="152"/>
      <c r="G160" s="154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/>
    </row>
    <row r="161" spans="1:21" s="80" customFormat="1" ht="15.75">
      <c r="A161" s="152"/>
      <c r="B161" s="152"/>
      <c r="C161" s="153"/>
      <c r="D161" s="152"/>
      <c r="E161" s="152"/>
      <c r="F161" s="152"/>
      <c r="G161" s="154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/>
    </row>
    <row r="162" spans="1:21" s="80" customFormat="1" ht="15.75">
      <c r="A162" s="152"/>
      <c r="B162" s="152"/>
      <c r="C162" s="153"/>
      <c r="D162" s="152"/>
      <c r="E162" s="152"/>
      <c r="F162" s="152"/>
      <c r="G162" s="154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/>
    </row>
    <row r="163" spans="1:21" s="80" customFormat="1" ht="15.75">
      <c r="A163" s="152"/>
      <c r="B163" s="152"/>
      <c r="C163" s="153"/>
      <c r="D163" s="152"/>
      <c r="E163" s="152"/>
      <c r="F163" s="152"/>
      <c r="G163" s="154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/>
    </row>
    <row r="164" spans="1:21" s="80" customFormat="1" ht="15.75">
      <c r="A164" s="152"/>
      <c r="B164" s="152"/>
      <c r="C164" s="153"/>
      <c r="D164" s="152"/>
      <c r="E164" s="152"/>
      <c r="F164" s="152"/>
      <c r="G164" s="154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/>
    </row>
    <row r="165" spans="1:21" s="80" customFormat="1" ht="15.75">
      <c r="A165" s="152"/>
      <c r="B165" s="152"/>
      <c r="C165" s="153"/>
      <c r="D165" s="152"/>
      <c r="E165" s="152"/>
      <c r="F165" s="152"/>
      <c r="G165" s="154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/>
    </row>
    <row r="166" spans="1:21" s="80" customFormat="1" ht="15.75">
      <c r="A166" s="152"/>
      <c r="B166" s="152"/>
      <c r="C166" s="153"/>
      <c r="D166" s="152"/>
      <c r="E166" s="152"/>
      <c r="F166" s="152"/>
      <c r="G166" s="154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/>
    </row>
    <row r="167" spans="1:21" s="80" customFormat="1" ht="15.75">
      <c r="A167" s="152"/>
      <c r="B167" s="152"/>
      <c r="C167" s="153"/>
      <c r="D167" s="152"/>
      <c r="E167" s="152"/>
      <c r="F167" s="152"/>
      <c r="G167" s="154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/>
    </row>
    <row r="168" spans="1:21" s="80" customFormat="1" ht="15.75">
      <c r="A168" s="152"/>
      <c r="B168" s="152"/>
      <c r="C168" s="153"/>
      <c r="D168" s="152"/>
      <c r="E168" s="152"/>
      <c r="F168" s="152"/>
      <c r="G168" s="154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/>
    </row>
    <row r="169" spans="1:21" s="80" customFormat="1" ht="15.75">
      <c r="A169" s="152"/>
      <c r="B169" s="152"/>
      <c r="C169" s="153"/>
      <c r="D169" s="152"/>
      <c r="E169" s="152"/>
      <c r="F169" s="152"/>
      <c r="G169" s="154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/>
    </row>
    <row r="170" spans="1:21" s="80" customFormat="1" ht="15.75">
      <c r="A170" s="152"/>
      <c r="B170" s="152"/>
      <c r="C170" s="153"/>
      <c r="D170" s="152"/>
      <c r="E170" s="152"/>
      <c r="F170" s="152"/>
      <c r="G170" s="154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/>
    </row>
    <row r="171" spans="1:21" s="80" customFormat="1" ht="15.75">
      <c r="A171" s="152"/>
      <c r="B171" s="152"/>
      <c r="C171" s="153"/>
      <c r="D171" s="152"/>
      <c r="E171" s="152"/>
      <c r="F171" s="152"/>
      <c r="G171" s="154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/>
    </row>
    <row r="172" spans="1:21" s="80" customFormat="1" ht="15.75">
      <c r="A172" s="152"/>
      <c r="B172" s="152"/>
      <c r="C172" s="153"/>
      <c r="D172" s="152"/>
      <c r="E172" s="152"/>
      <c r="F172" s="152"/>
      <c r="G172" s="154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/>
    </row>
    <row r="173" spans="1:21" s="80" customFormat="1" ht="15.75">
      <c r="A173" s="152"/>
      <c r="B173" s="152"/>
      <c r="C173" s="153"/>
      <c r="D173" s="152"/>
      <c r="E173" s="152"/>
      <c r="F173" s="152"/>
      <c r="G173" s="154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/>
    </row>
    <row r="174" spans="1:21" s="80" customFormat="1" ht="15.75">
      <c r="A174" s="152"/>
      <c r="B174" s="152"/>
      <c r="C174" s="153"/>
      <c r="D174" s="152"/>
      <c r="E174" s="152"/>
      <c r="F174" s="152"/>
      <c r="G174" s="154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/>
    </row>
    <row r="175" spans="1:21" s="80" customFormat="1" ht="15.75">
      <c r="A175" s="152"/>
      <c r="B175" s="152"/>
      <c r="C175" s="153"/>
      <c r="D175" s="152"/>
      <c r="E175" s="152"/>
      <c r="F175" s="152"/>
      <c r="G175" s="154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/>
    </row>
    <row r="176" spans="1:21" s="80" customFormat="1" ht="15.75">
      <c r="A176" s="152"/>
      <c r="B176" s="152"/>
      <c r="C176" s="153"/>
      <c r="D176" s="152"/>
      <c r="E176" s="152"/>
      <c r="F176" s="152"/>
      <c r="G176" s="154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/>
    </row>
    <row r="177" spans="1:21" s="80" customFormat="1" ht="15.75">
      <c r="A177" s="152"/>
      <c r="B177" s="152"/>
      <c r="C177" s="153"/>
      <c r="D177" s="152"/>
      <c r="E177" s="152"/>
      <c r="F177" s="152"/>
      <c r="G177" s="154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/>
    </row>
    <row r="178" spans="1:21" s="80" customFormat="1" ht="15.75">
      <c r="A178" s="152"/>
      <c r="B178" s="152"/>
      <c r="C178" s="153"/>
      <c r="D178" s="152"/>
      <c r="E178" s="152"/>
      <c r="F178" s="152"/>
      <c r="G178" s="154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/>
    </row>
    <row r="179" spans="1:21" s="80" customFormat="1" ht="15.75">
      <c r="A179" s="152"/>
      <c r="B179" s="152"/>
      <c r="C179" s="153"/>
      <c r="D179" s="152"/>
      <c r="E179" s="152"/>
      <c r="F179" s="152"/>
      <c r="G179" s="154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/>
    </row>
    <row r="180" spans="1:21" s="80" customFormat="1" ht="15.75">
      <c r="A180" s="152"/>
      <c r="B180" s="152"/>
      <c r="C180" s="153"/>
      <c r="D180" s="152"/>
      <c r="E180" s="152"/>
      <c r="F180" s="152"/>
      <c r="G180" s="154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/>
    </row>
    <row r="181" spans="1:21" s="80" customFormat="1" ht="15.75">
      <c r="A181" s="152"/>
      <c r="B181" s="152"/>
      <c r="C181" s="153"/>
      <c r="D181" s="152"/>
      <c r="E181" s="152"/>
      <c r="F181" s="152"/>
      <c r="G181" s="154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/>
    </row>
    <row r="182" spans="1:21" s="80" customFormat="1" ht="15.75">
      <c r="A182" s="152"/>
      <c r="B182" s="152"/>
      <c r="C182" s="153"/>
      <c r="D182" s="152"/>
      <c r="E182" s="152"/>
      <c r="F182" s="152"/>
      <c r="G182" s="154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/>
    </row>
    <row r="183" spans="1:21" s="80" customFormat="1" ht="15.75">
      <c r="A183" s="152"/>
      <c r="B183" s="152"/>
      <c r="C183" s="153"/>
      <c r="D183" s="152"/>
      <c r="E183" s="152"/>
      <c r="F183" s="152"/>
      <c r="G183" s="154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/>
    </row>
    <row r="184" spans="1:21" s="80" customFormat="1" ht="15.75">
      <c r="A184" s="152"/>
      <c r="B184" s="152"/>
      <c r="C184" s="153"/>
      <c r="D184" s="152"/>
      <c r="E184" s="152"/>
      <c r="F184" s="152"/>
      <c r="G184" s="154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/>
    </row>
    <row r="185" spans="1:21" s="80" customFormat="1" ht="15.75">
      <c r="A185" s="152"/>
      <c r="B185" s="152"/>
      <c r="C185" s="153"/>
      <c r="D185" s="152"/>
      <c r="E185" s="152"/>
      <c r="F185" s="152"/>
      <c r="G185" s="154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/>
    </row>
    <row r="186" spans="1:21" s="80" customFormat="1" ht="15.75">
      <c r="A186" s="152"/>
      <c r="B186" s="152"/>
      <c r="C186" s="153"/>
      <c r="D186" s="152"/>
      <c r="E186" s="152"/>
      <c r="F186" s="152"/>
      <c r="G186" s="154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/>
    </row>
    <row r="187" spans="1:21" s="80" customFormat="1" ht="15.75">
      <c r="A187" s="152"/>
      <c r="B187" s="152"/>
      <c r="C187" s="153"/>
      <c r="D187" s="152"/>
      <c r="E187" s="152"/>
      <c r="F187" s="152"/>
      <c r="G187" s="154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/>
    </row>
    <row r="188" spans="1:21" s="80" customFormat="1" ht="15.75">
      <c r="A188" s="152"/>
      <c r="B188" s="152"/>
      <c r="C188" s="153"/>
      <c r="D188" s="152"/>
      <c r="E188" s="152"/>
      <c r="F188" s="152"/>
      <c r="G188" s="154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/>
    </row>
    <row r="189" spans="1:21" s="80" customFormat="1" ht="15.75">
      <c r="A189" s="152"/>
      <c r="B189" s="152"/>
      <c r="C189" s="153"/>
      <c r="D189" s="152"/>
      <c r="E189" s="152"/>
      <c r="F189" s="152"/>
      <c r="G189" s="154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/>
    </row>
    <row r="190" spans="1:21" s="80" customFormat="1" ht="15.75">
      <c r="A190" s="152"/>
      <c r="B190" s="152"/>
      <c r="C190" s="153"/>
      <c r="D190" s="152"/>
      <c r="E190" s="152"/>
      <c r="F190" s="152"/>
      <c r="G190" s="154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/>
    </row>
    <row r="191" spans="1:21" s="80" customFormat="1" ht="15.75">
      <c r="A191" s="152"/>
      <c r="B191" s="152"/>
      <c r="C191" s="153"/>
      <c r="D191" s="152"/>
      <c r="E191" s="152"/>
      <c r="F191" s="152"/>
      <c r="G191" s="154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/>
    </row>
    <row r="192" spans="1:21" s="80" customFormat="1" ht="15.75">
      <c r="A192" s="152"/>
      <c r="B192" s="152"/>
      <c r="C192" s="153"/>
      <c r="D192" s="152"/>
      <c r="E192" s="152"/>
      <c r="F192" s="152"/>
      <c r="G192" s="154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/>
    </row>
    <row r="193" spans="1:21" s="80" customFormat="1" ht="15.75">
      <c r="A193" s="152"/>
      <c r="B193" s="152"/>
      <c r="C193" s="153"/>
      <c r="D193" s="152"/>
      <c r="E193" s="152"/>
      <c r="F193" s="152"/>
      <c r="G193" s="154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/>
    </row>
    <row r="194" spans="1:21" s="80" customFormat="1" ht="15.75">
      <c r="A194" s="152"/>
      <c r="B194" s="152"/>
      <c r="C194" s="153"/>
      <c r="D194" s="152"/>
      <c r="E194" s="152"/>
      <c r="F194" s="152"/>
      <c r="G194" s="154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/>
    </row>
    <row r="195" spans="1:21" s="80" customFormat="1" ht="15.75">
      <c r="A195" s="152"/>
      <c r="B195" s="152"/>
      <c r="C195" s="153"/>
      <c r="D195" s="152"/>
      <c r="E195" s="152"/>
      <c r="F195" s="152"/>
      <c r="G195" s="154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/>
    </row>
    <row r="196" spans="1:21" s="80" customFormat="1" ht="15.75">
      <c r="A196" s="152"/>
      <c r="B196" s="152"/>
      <c r="C196" s="153"/>
      <c r="D196" s="152"/>
      <c r="E196" s="152"/>
      <c r="F196" s="152"/>
      <c r="G196" s="154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/>
    </row>
    <row r="197" spans="1:21" s="80" customFormat="1" ht="15.75">
      <c r="A197" s="152"/>
      <c r="B197" s="152"/>
      <c r="C197" s="153"/>
      <c r="D197" s="152"/>
      <c r="E197" s="152"/>
      <c r="F197" s="152"/>
      <c r="G197" s="154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/>
    </row>
    <row r="198" spans="1:21" s="80" customFormat="1" ht="15.75">
      <c r="A198" s="152"/>
      <c r="B198" s="152"/>
      <c r="C198" s="153"/>
      <c r="D198" s="152"/>
      <c r="E198" s="152"/>
      <c r="F198" s="152"/>
      <c r="G198" s="154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/>
    </row>
    <row r="199" spans="1:21" s="80" customFormat="1" ht="15.75">
      <c r="A199" s="152"/>
      <c r="B199" s="152"/>
      <c r="C199" s="153"/>
      <c r="D199" s="152"/>
      <c r="E199" s="152"/>
      <c r="F199" s="152"/>
      <c r="G199" s="154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/>
    </row>
    <row r="200" spans="1:21" s="80" customFormat="1" ht="15.75">
      <c r="A200" s="152"/>
      <c r="B200" s="152"/>
      <c r="C200" s="153"/>
      <c r="D200" s="152"/>
      <c r="E200" s="152"/>
      <c r="F200" s="152"/>
      <c r="G200" s="154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/>
    </row>
    <row r="201" spans="1:21" s="80" customFormat="1" ht="15.75">
      <c r="A201" s="152"/>
      <c r="B201" s="152"/>
      <c r="C201" s="153"/>
      <c r="D201" s="152"/>
      <c r="E201" s="152"/>
      <c r="F201" s="152"/>
      <c r="G201" s="154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/>
    </row>
    <row r="202" spans="1:21" s="80" customFormat="1" ht="15.75">
      <c r="A202" s="152"/>
      <c r="B202" s="152"/>
      <c r="C202" s="153"/>
      <c r="D202" s="152"/>
      <c r="E202" s="152"/>
      <c r="F202" s="152"/>
      <c r="G202" s="154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/>
    </row>
    <row r="203" spans="1:21" s="80" customFormat="1" ht="15.75">
      <c r="A203" s="152"/>
      <c r="B203" s="152"/>
      <c r="C203" s="153"/>
      <c r="D203" s="152"/>
      <c r="E203" s="152"/>
      <c r="F203" s="152"/>
      <c r="G203" s="154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/>
    </row>
    <row r="204" spans="1:21" s="80" customFormat="1" ht="15.75">
      <c r="A204" s="152"/>
      <c r="B204" s="152"/>
      <c r="C204" s="153"/>
      <c r="D204" s="152"/>
      <c r="E204" s="152"/>
      <c r="F204" s="152"/>
      <c r="G204" s="154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/>
    </row>
    <row r="205" spans="1:21" s="80" customFormat="1" ht="15.75">
      <c r="A205" s="152"/>
      <c r="B205" s="152"/>
      <c r="C205" s="153"/>
      <c r="D205" s="152"/>
      <c r="E205" s="152"/>
      <c r="F205" s="152"/>
      <c r="G205" s="154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/>
    </row>
    <row r="206" spans="1:21" s="80" customFormat="1" ht="15.75">
      <c r="A206" s="152"/>
      <c r="B206" s="152"/>
      <c r="C206" s="153"/>
      <c r="D206" s="152"/>
      <c r="E206" s="152"/>
      <c r="F206" s="152"/>
      <c r="G206" s="154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/>
    </row>
    <row r="207" spans="1:21" s="80" customFormat="1" ht="15.75">
      <c r="A207" s="152"/>
      <c r="B207" s="152"/>
      <c r="C207" s="153"/>
      <c r="D207" s="152"/>
      <c r="E207" s="152"/>
      <c r="F207" s="152"/>
      <c r="G207" s="154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/>
    </row>
    <row r="208" spans="1:21" s="80" customFormat="1" ht="15.75">
      <c r="A208" s="152"/>
      <c r="B208" s="152"/>
      <c r="C208" s="153"/>
      <c r="D208" s="152"/>
      <c r="E208" s="152"/>
      <c r="F208" s="152"/>
      <c r="G208" s="154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/>
    </row>
    <row r="209" spans="1:21" s="80" customFormat="1" ht="15.75">
      <c r="A209" s="152"/>
      <c r="B209" s="152"/>
      <c r="C209" s="153"/>
      <c r="D209" s="152"/>
      <c r="E209" s="152"/>
      <c r="F209" s="152"/>
      <c r="G209" s="154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/>
    </row>
    <row r="210" spans="1:21" s="80" customFormat="1" ht="15.75">
      <c r="A210" s="152"/>
      <c r="B210" s="152"/>
      <c r="C210" s="153"/>
      <c r="D210" s="152"/>
      <c r="E210" s="152"/>
      <c r="F210" s="152"/>
      <c r="G210" s="154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/>
    </row>
    <row r="211" spans="1:21" s="80" customFormat="1" ht="15.75">
      <c r="A211" s="152"/>
      <c r="B211" s="152"/>
      <c r="C211" s="153"/>
      <c r="D211" s="152"/>
      <c r="E211" s="152"/>
      <c r="F211" s="152"/>
      <c r="G211" s="154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/>
    </row>
    <row r="212" spans="1:21" s="80" customFormat="1" ht="15.75">
      <c r="A212" s="152"/>
      <c r="B212" s="152"/>
      <c r="C212" s="153"/>
      <c r="D212" s="152"/>
      <c r="E212" s="152"/>
      <c r="F212" s="152"/>
      <c r="G212" s="154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/>
    </row>
    <row r="213" spans="1:21" s="80" customFormat="1" ht="15.75">
      <c r="A213" s="152"/>
      <c r="B213" s="152"/>
      <c r="C213" s="153"/>
      <c r="D213" s="152"/>
      <c r="E213" s="152"/>
      <c r="F213" s="152"/>
      <c r="G213" s="154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/>
    </row>
    <row r="214" spans="1:21" s="80" customFormat="1" ht="15.75">
      <c r="A214" s="152"/>
      <c r="B214" s="152"/>
      <c r="C214" s="153"/>
      <c r="D214" s="152"/>
      <c r="E214" s="152"/>
      <c r="F214" s="152"/>
      <c r="G214" s="154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/>
    </row>
    <row r="215" spans="1:21" s="80" customFormat="1" ht="15.75">
      <c r="A215" s="152"/>
      <c r="B215" s="152"/>
      <c r="C215" s="153"/>
      <c r="D215" s="152"/>
      <c r="E215" s="152"/>
      <c r="F215" s="152"/>
      <c r="G215" s="154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/>
    </row>
    <row r="216" spans="1:21" s="80" customFormat="1" ht="15.75">
      <c r="A216" s="152"/>
      <c r="B216" s="152"/>
      <c r="C216" s="153"/>
      <c r="D216" s="152"/>
      <c r="E216" s="152"/>
      <c r="F216" s="152"/>
      <c r="G216" s="154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/>
    </row>
    <row r="217" spans="1:21" s="80" customFormat="1" ht="15.75">
      <c r="A217" s="152"/>
      <c r="B217" s="152"/>
      <c r="C217" s="153"/>
      <c r="D217" s="152"/>
      <c r="E217" s="152"/>
      <c r="F217" s="152"/>
      <c r="G217" s="154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/>
    </row>
    <row r="218" spans="1:21" s="80" customFormat="1" ht="15.75">
      <c r="A218" s="152"/>
      <c r="B218" s="152"/>
      <c r="C218" s="153"/>
      <c r="D218" s="152"/>
      <c r="E218" s="152"/>
      <c r="F218" s="152"/>
      <c r="G218" s="154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/>
    </row>
    <row r="219" spans="1:21" s="80" customFormat="1" ht="15.75">
      <c r="A219" s="152"/>
      <c r="B219" s="152"/>
      <c r="C219" s="153"/>
      <c r="D219" s="152"/>
      <c r="E219" s="152"/>
      <c r="F219" s="152"/>
      <c r="G219" s="154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/>
    </row>
    <row r="220" spans="1:21" s="80" customFormat="1" ht="15.75">
      <c r="A220" s="152"/>
      <c r="B220" s="152"/>
      <c r="C220" s="153"/>
      <c r="D220" s="152"/>
      <c r="E220" s="152"/>
      <c r="F220" s="152"/>
      <c r="G220" s="154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/>
    </row>
    <row r="221" spans="1:21" s="80" customFormat="1" ht="15.75">
      <c r="A221" s="152"/>
      <c r="B221" s="152"/>
      <c r="C221" s="153"/>
      <c r="D221" s="152"/>
      <c r="E221" s="152"/>
      <c r="F221" s="152"/>
      <c r="G221" s="154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/>
    </row>
    <row r="222" spans="1:21" s="80" customFormat="1" ht="15.75">
      <c r="A222" s="152"/>
      <c r="B222" s="152"/>
      <c r="C222" s="153"/>
      <c r="D222" s="152"/>
      <c r="E222" s="152"/>
      <c r="F222" s="152"/>
      <c r="G222" s="154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/>
    </row>
    <row r="223" spans="1:21" s="80" customFormat="1" ht="15.75">
      <c r="A223" s="152"/>
      <c r="B223" s="152"/>
      <c r="C223" s="153"/>
      <c r="D223" s="152"/>
      <c r="E223" s="152"/>
      <c r="F223" s="152"/>
      <c r="G223" s="154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/>
    </row>
    <row r="224" spans="1:21" s="80" customFormat="1" ht="15.75">
      <c r="A224" s="152"/>
      <c r="B224" s="152"/>
      <c r="C224" s="153"/>
      <c r="D224" s="152"/>
      <c r="E224" s="152"/>
      <c r="F224" s="152"/>
      <c r="G224" s="154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/>
    </row>
    <row r="225" spans="1:21" s="80" customFormat="1" ht="15.75">
      <c r="A225" s="152"/>
      <c r="B225" s="152"/>
      <c r="C225" s="153"/>
      <c r="D225" s="152"/>
      <c r="E225" s="152"/>
      <c r="F225" s="152"/>
      <c r="G225" s="154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/>
    </row>
    <row r="226" spans="1:21" s="80" customFormat="1" ht="15.75">
      <c r="A226" s="152"/>
      <c r="B226" s="152"/>
      <c r="C226" s="153"/>
      <c r="D226" s="152"/>
      <c r="E226" s="152"/>
      <c r="F226" s="152"/>
      <c r="G226" s="154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/>
    </row>
    <row r="227" spans="1:21" s="80" customFormat="1" ht="15.75">
      <c r="A227" s="152"/>
      <c r="B227" s="152"/>
      <c r="C227" s="153"/>
      <c r="D227" s="152"/>
      <c r="E227" s="152"/>
      <c r="F227" s="152"/>
      <c r="G227" s="154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/>
    </row>
    <row r="228" spans="1:21" s="80" customFormat="1" ht="15.75">
      <c r="A228" s="152"/>
      <c r="B228" s="152"/>
      <c r="C228" s="153"/>
      <c r="D228" s="152"/>
      <c r="E228" s="152"/>
      <c r="F228" s="152"/>
      <c r="G228" s="154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/>
    </row>
    <row r="229" spans="1:21" s="80" customFormat="1" ht="15.75">
      <c r="A229" s="152"/>
      <c r="B229" s="152"/>
      <c r="C229" s="153"/>
      <c r="D229" s="152"/>
      <c r="E229" s="152"/>
      <c r="F229" s="152"/>
      <c r="G229" s="154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/>
    </row>
    <row r="230" spans="1:21" s="80" customFormat="1" ht="15.75">
      <c r="A230" s="152"/>
      <c r="B230" s="152"/>
      <c r="C230" s="153"/>
      <c r="D230" s="152"/>
      <c r="E230" s="152"/>
      <c r="F230" s="152"/>
      <c r="G230" s="154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/>
    </row>
    <row r="231" spans="1:21" s="80" customFormat="1" ht="15.75">
      <c r="A231" s="152"/>
      <c r="B231" s="152"/>
      <c r="C231" s="153"/>
      <c r="D231" s="152"/>
      <c r="E231" s="152"/>
      <c r="F231" s="152"/>
      <c r="G231" s="154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/>
    </row>
    <row r="232" spans="1:21" s="80" customFormat="1" ht="15.75">
      <c r="A232" s="152"/>
      <c r="B232" s="152"/>
      <c r="C232" s="153"/>
      <c r="D232" s="152"/>
      <c r="E232" s="152"/>
      <c r="F232" s="152"/>
      <c r="G232" s="154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/>
    </row>
    <row r="233" spans="1:21" s="80" customFormat="1" ht="15.75">
      <c r="A233" s="152"/>
      <c r="B233" s="152"/>
      <c r="C233" s="153"/>
      <c r="D233" s="152"/>
      <c r="E233" s="152"/>
      <c r="F233" s="152"/>
      <c r="G233" s="154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/>
    </row>
    <row r="234" spans="1:21" s="80" customFormat="1" ht="15.75">
      <c r="A234" s="152"/>
      <c r="B234" s="152"/>
      <c r="C234" s="153"/>
      <c r="D234" s="152"/>
      <c r="E234" s="152"/>
      <c r="F234" s="152"/>
      <c r="G234" s="154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/>
    </row>
    <row r="235" spans="1:21" s="80" customFormat="1" ht="15.75">
      <c r="A235" s="152"/>
      <c r="B235" s="152"/>
      <c r="C235" s="153"/>
      <c r="D235" s="152"/>
      <c r="E235" s="152"/>
      <c r="F235" s="152"/>
      <c r="G235" s="154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/>
    </row>
    <row r="236" spans="1:21" s="80" customFormat="1" ht="15.75">
      <c r="A236" s="152"/>
      <c r="B236" s="152"/>
      <c r="C236" s="153"/>
      <c r="D236" s="152"/>
      <c r="E236" s="152"/>
      <c r="F236" s="152"/>
      <c r="G236" s="154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/>
    </row>
    <row r="237" spans="1:21" s="80" customFormat="1" ht="15.75">
      <c r="A237" s="152"/>
      <c r="B237" s="152"/>
      <c r="C237" s="153"/>
      <c r="D237" s="152"/>
      <c r="E237" s="152"/>
      <c r="F237" s="152"/>
      <c r="G237" s="154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/>
    </row>
    <row r="238" spans="1:21" s="80" customFormat="1" ht="15.75">
      <c r="A238" s="152"/>
      <c r="B238" s="152"/>
      <c r="C238" s="153"/>
      <c r="D238" s="152"/>
      <c r="E238" s="152"/>
      <c r="F238" s="152"/>
      <c r="G238" s="154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/>
    </row>
    <row r="239" spans="1:21" s="80" customFormat="1" ht="15.75">
      <c r="A239" s="152"/>
      <c r="B239" s="152"/>
      <c r="C239" s="153"/>
      <c r="D239" s="152"/>
      <c r="E239" s="152"/>
      <c r="F239" s="152"/>
      <c r="G239" s="154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/>
    </row>
    <row r="240" spans="1:21" s="80" customFormat="1" ht="15.75">
      <c r="A240" s="152"/>
      <c r="B240" s="152"/>
      <c r="C240" s="153"/>
      <c r="D240" s="152"/>
      <c r="E240" s="152"/>
      <c r="F240" s="152"/>
      <c r="G240" s="154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/>
    </row>
    <row r="241" spans="1:21" s="80" customFormat="1" ht="15.75">
      <c r="A241" s="152"/>
      <c r="B241" s="152"/>
      <c r="C241" s="153"/>
      <c r="D241" s="152"/>
      <c r="E241" s="152"/>
      <c r="F241" s="152"/>
      <c r="G241" s="154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/>
    </row>
    <row r="242" spans="1:21" s="80" customFormat="1" ht="15.75">
      <c r="A242" s="152"/>
      <c r="B242" s="152"/>
      <c r="C242" s="153"/>
      <c r="D242" s="152"/>
      <c r="E242" s="152"/>
      <c r="F242" s="152"/>
      <c r="G242" s="154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/>
    </row>
    <row r="243" spans="1:21" s="80" customFormat="1" ht="15.75">
      <c r="A243" s="152"/>
      <c r="B243" s="152"/>
      <c r="C243" s="153"/>
      <c r="D243" s="152"/>
      <c r="E243" s="152"/>
      <c r="F243" s="152"/>
      <c r="G243" s="154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/>
    </row>
    <row r="244" spans="1:21" s="80" customFormat="1" ht="15.75">
      <c r="A244" s="152"/>
      <c r="B244" s="152"/>
      <c r="C244" s="153"/>
      <c r="D244" s="152"/>
      <c r="E244" s="152"/>
      <c r="F244" s="152"/>
      <c r="G244" s="154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/>
    </row>
    <row r="245" spans="1:21" s="80" customFormat="1" ht="15.75">
      <c r="A245" s="152"/>
      <c r="B245" s="152"/>
      <c r="C245" s="153"/>
      <c r="D245" s="152"/>
      <c r="E245" s="152"/>
      <c r="F245" s="152"/>
      <c r="G245" s="154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/>
    </row>
    <row r="246" spans="1:21" s="80" customFormat="1" ht="15.75">
      <c r="A246" s="152"/>
      <c r="B246" s="152"/>
      <c r="C246" s="153"/>
      <c r="D246" s="152"/>
      <c r="E246" s="152"/>
      <c r="F246" s="152"/>
      <c r="G246" s="154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/>
    </row>
    <row r="247" spans="1:21" s="80" customFormat="1" ht="15.75">
      <c r="A247" s="152"/>
      <c r="B247" s="152"/>
      <c r="C247" s="153"/>
      <c r="D247" s="152"/>
      <c r="E247" s="152"/>
      <c r="F247" s="152"/>
      <c r="G247" s="154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/>
    </row>
    <row r="248" spans="1:21" s="80" customFormat="1" ht="15.75">
      <c r="A248" s="152"/>
      <c r="B248" s="152"/>
      <c r="C248" s="153"/>
      <c r="D248" s="152"/>
      <c r="E248" s="152"/>
      <c r="F248" s="152"/>
      <c r="G248" s="154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/>
    </row>
    <row r="249" spans="1:21" s="80" customFormat="1" ht="15.75">
      <c r="A249" s="152"/>
      <c r="B249" s="152"/>
      <c r="C249" s="153"/>
      <c r="D249" s="152"/>
      <c r="E249" s="152"/>
      <c r="F249" s="152"/>
      <c r="G249" s="154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/>
    </row>
    <row r="250" spans="1:21" s="80" customFormat="1" ht="15.75">
      <c r="A250" s="152"/>
      <c r="B250" s="152"/>
      <c r="C250" s="153"/>
      <c r="D250" s="152"/>
      <c r="E250" s="152"/>
      <c r="F250" s="152"/>
      <c r="G250" s="154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/>
    </row>
    <row r="251" spans="1:21" s="80" customFormat="1" ht="15.75">
      <c r="A251" s="152"/>
      <c r="B251" s="152"/>
      <c r="C251" s="153"/>
      <c r="D251" s="152"/>
      <c r="E251" s="152"/>
      <c r="F251" s="152"/>
      <c r="G251" s="154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/>
    </row>
    <row r="252" spans="1:21" s="80" customFormat="1" ht="15.75">
      <c r="A252" s="152"/>
      <c r="B252" s="152"/>
      <c r="C252" s="153"/>
      <c r="D252" s="152"/>
      <c r="E252" s="152"/>
      <c r="F252" s="152"/>
      <c r="G252" s="154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/>
    </row>
    <row r="253" spans="1:21" s="80" customFormat="1" ht="15.75">
      <c r="A253" s="152"/>
      <c r="B253" s="152"/>
      <c r="C253" s="153"/>
      <c r="D253" s="152"/>
      <c r="E253" s="152"/>
      <c r="F253" s="152"/>
      <c r="G253" s="154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/>
    </row>
    <row r="254" spans="1:21" s="80" customFormat="1" ht="15.75">
      <c r="A254" s="152"/>
      <c r="B254" s="152"/>
      <c r="C254" s="153"/>
      <c r="D254" s="152"/>
      <c r="E254" s="152"/>
      <c r="F254" s="152"/>
      <c r="G254" s="154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/>
    </row>
    <row r="255" spans="1:21" s="80" customFormat="1" ht="15.75">
      <c r="A255" s="152"/>
      <c r="B255" s="152"/>
      <c r="C255" s="153"/>
      <c r="D255" s="152"/>
      <c r="E255" s="152"/>
      <c r="F255" s="152"/>
      <c r="G255" s="154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/>
    </row>
    <row r="256" spans="1:21" s="80" customFormat="1" ht="15.75">
      <c r="A256" s="152"/>
      <c r="B256" s="152"/>
      <c r="C256" s="153"/>
      <c r="D256" s="152"/>
      <c r="E256" s="152"/>
      <c r="F256" s="152"/>
      <c r="G256" s="154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/>
    </row>
    <row r="257" spans="1:21" s="80" customFormat="1" ht="15.75">
      <c r="A257" s="152"/>
      <c r="B257" s="152"/>
      <c r="C257" s="153"/>
      <c r="D257" s="152"/>
      <c r="E257" s="152"/>
      <c r="F257" s="152"/>
      <c r="G257" s="154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/>
    </row>
    <row r="258" spans="1:21" s="80" customFormat="1" ht="15.75">
      <c r="A258" s="152"/>
      <c r="B258" s="152"/>
      <c r="C258" s="153"/>
      <c r="D258" s="152"/>
      <c r="E258" s="152"/>
      <c r="F258" s="152"/>
      <c r="G258" s="154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/>
    </row>
    <row r="259" spans="1:21" s="80" customFormat="1" ht="15.75">
      <c r="A259" s="152"/>
      <c r="B259" s="152"/>
      <c r="C259" s="153"/>
      <c r="D259" s="152"/>
      <c r="E259" s="152"/>
      <c r="F259" s="152"/>
      <c r="G259" s="154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/>
    </row>
    <row r="260" spans="1:21" s="80" customFormat="1" ht="15.75">
      <c r="A260" s="152"/>
      <c r="B260" s="152"/>
      <c r="C260" s="153"/>
      <c r="D260" s="152"/>
      <c r="E260" s="152"/>
      <c r="F260" s="152"/>
      <c r="G260" s="154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/>
    </row>
    <row r="261" spans="1:21" s="80" customFormat="1" ht="15.75">
      <c r="A261" s="152"/>
      <c r="B261" s="152"/>
      <c r="C261" s="153"/>
      <c r="D261" s="152"/>
      <c r="E261" s="152"/>
      <c r="F261" s="152"/>
      <c r="G261" s="154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/>
    </row>
    <row r="262" spans="1:21" s="80" customFormat="1" ht="15.75">
      <c r="A262" s="152"/>
      <c r="B262" s="152"/>
      <c r="C262" s="153"/>
      <c r="D262" s="152"/>
      <c r="E262" s="152"/>
      <c r="F262" s="152"/>
      <c r="G262" s="154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/>
    </row>
    <row r="263" spans="1:21" s="80" customFormat="1" ht="15.75">
      <c r="A263" s="152"/>
      <c r="B263" s="152"/>
      <c r="C263" s="153"/>
      <c r="D263" s="152"/>
      <c r="E263" s="152"/>
      <c r="F263" s="152"/>
      <c r="G263" s="154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/>
    </row>
    <row r="264" spans="1:21" s="80" customFormat="1" ht="15.75">
      <c r="A264" s="152"/>
      <c r="B264" s="152"/>
      <c r="C264" s="153"/>
      <c r="D264" s="152"/>
      <c r="E264" s="152"/>
      <c r="F264" s="152"/>
      <c r="G264" s="154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/>
    </row>
    <row r="265" spans="1:21" s="80" customFormat="1" ht="15.75">
      <c r="A265" s="152"/>
      <c r="B265" s="152"/>
      <c r="C265" s="153"/>
      <c r="D265" s="152"/>
      <c r="E265" s="152"/>
      <c r="F265" s="152"/>
      <c r="G265" s="154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/>
    </row>
    <row r="266" spans="1:21" s="80" customFormat="1" ht="15.75">
      <c r="A266" s="152"/>
      <c r="B266" s="152"/>
      <c r="C266" s="153"/>
      <c r="D266" s="152"/>
      <c r="E266" s="152"/>
      <c r="F266" s="152"/>
      <c r="G266" s="154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/>
    </row>
    <row r="267" spans="1:21" s="80" customFormat="1" ht="15.75">
      <c r="A267" s="152"/>
      <c r="B267" s="152"/>
      <c r="C267" s="153"/>
      <c r="D267" s="152"/>
      <c r="E267" s="152"/>
      <c r="F267" s="152"/>
      <c r="G267" s="154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/>
    </row>
    <row r="268" spans="1:21" s="80" customFormat="1" ht="15.75">
      <c r="A268" s="152"/>
      <c r="B268" s="152"/>
      <c r="C268" s="153"/>
      <c r="D268" s="152"/>
      <c r="E268" s="152"/>
      <c r="F268" s="152"/>
      <c r="G268" s="154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/>
    </row>
    <row r="269" spans="1:21" s="80" customFormat="1" ht="15.75">
      <c r="A269" s="152"/>
      <c r="B269" s="152"/>
      <c r="C269" s="153"/>
      <c r="D269" s="152"/>
      <c r="E269" s="152"/>
      <c r="F269" s="152"/>
      <c r="G269" s="154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/>
    </row>
    <row r="270" spans="1:21" s="80" customFormat="1" ht="15.75">
      <c r="A270" s="152"/>
      <c r="B270" s="152"/>
      <c r="C270" s="153"/>
      <c r="D270" s="152"/>
      <c r="E270" s="152"/>
      <c r="F270" s="152"/>
      <c r="G270" s="154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/>
    </row>
    <row r="271" spans="1:21" s="80" customFormat="1" ht="15.75">
      <c r="A271" s="152"/>
      <c r="B271" s="152"/>
      <c r="C271" s="153"/>
      <c r="D271" s="152"/>
      <c r="E271" s="152"/>
      <c r="F271" s="152"/>
      <c r="G271" s="154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/>
    </row>
    <row r="272" spans="1:21" s="80" customFormat="1" ht="15.75">
      <c r="A272" s="152"/>
      <c r="B272" s="152"/>
      <c r="C272" s="153"/>
      <c r="D272" s="152"/>
      <c r="E272" s="152"/>
      <c r="F272" s="152"/>
      <c r="G272" s="154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/>
    </row>
    <row r="273" spans="1:21" s="80" customFormat="1" ht="15.75">
      <c r="A273" s="152"/>
      <c r="B273" s="152"/>
      <c r="C273" s="153"/>
      <c r="D273" s="152"/>
      <c r="E273" s="152"/>
      <c r="F273" s="152"/>
      <c r="G273" s="154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/>
    </row>
    <row r="274" spans="1:21" s="80" customFormat="1" ht="15.75">
      <c r="A274" s="152"/>
      <c r="B274" s="152"/>
      <c r="C274" s="153"/>
      <c r="D274" s="152"/>
      <c r="E274" s="152"/>
      <c r="F274" s="152"/>
      <c r="G274" s="154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/>
    </row>
    <row r="275" spans="1:21" s="80" customFormat="1" ht="15.75">
      <c r="A275" s="152"/>
      <c r="B275" s="152"/>
      <c r="C275" s="153"/>
      <c r="D275" s="152"/>
      <c r="E275" s="152"/>
      <c r="F275" s="152"/>
      <c r="G275" s="154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/>
    </row>
    <row r="276" spans="1:21" s="80" customFormat="1" ht="15.75">
      <c r="A276" s="152"/>
      <c r="B276" s="152"/>
      <c r="C276" s="153"/>
      <c r="D276" s="152"/>
      <c r="E276" s="152"/>
      <c r="F276" s="152"/>
      <c r="G276" s="154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/>
    </row>
    <row r="277" spans="1:21" s="80" customFormat="1" ht="15.75">
      <c r="A277" s="152"/>
      <c r="B277" s="152"/>
      <c r="C277" s="153"/>
      <c r="D277" s="152"/>
      <c r="E277" s="152"/>
      <c r="F277" s="152"/>
      <c r="G277" s="154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/>
    </row>
    <row r="278" spans="1:21" s="80" customFormat="1" ht="15.75">
      <c r="A278" s="152"/>
      <c r="B278" s="152"/>
      <c r="C278" s="153"/>
      <c r="D278" s="152"/>
      <c r="E278" s="152"/>
      <c r="F278" s="152"/>
      <c r="G278" s="154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/>
    </row>
    <row r="279" spans="1:21" s="80" customFormat="1" ht="15.75">
      <c r="A279" s="152"/>
      <c r="B279" s="152"/>
      <c r="C279" s="153"/>
      <c r="D279" s="152"/>
      <c r="E279" s="152"/>
      <c r="F279" s="152"/>
      <c r="G279" s="154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/>
    </row>
    <row r="280" spans="1:21" s="80" customFormat="1" ht="15.75">
      <c r="A280" s="152"/>
      <c r="B280" s="152"/>
      <c r="C280" s="153"/>
      <c r="D280" s="152"/>
      <c r="E280" s="152"/>
      <c r="F280" s="152"/>
      <c r="G280" s="154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/>
    </row>
    <row r="281" spans="1:21" s="80" customFormat="1" ht="15.75">
      <c r="A281" s="152"/>
      <c r="B281" s="152"/>
      <c r="C281" s="153"/>
      <c r="D281" s="152"/>
      <c r="E281" s="152"/>
      <c r="F281" s="152"/>
      <c r="G281" s="154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/>
    </row>
    <row r="282" spans="1:21" s="80" customFormat="1" ht="15.75">
      <c r="A282" s="152"/>
      <c r="B282" s="152"/>
      <c r="C282" s="153"/>
      <c r="D282" s="152"/>
      <c r="E282" s="152"/>
      <c r="F282" s="152"/>
      <c r="G282" s="154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/>
    </row>
    <row r="283" spans="1:21" s="80" customFormat="1" ht="15.75">
      <c r="A283" s="152"/>
      <c r="B283" s="152"/>
      <c r="C283" s="153"/>
      <c r="D283" s="152"/>
      <c r="E283" s="152"/>
      <c r="F283" s="152"/>
      <c r="G283" s="154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/>
    </row>
    <row r="284" spans="1:21" s="80" customFormat="1" ht="15.75">
      <c r="A284" s="152"/>
      <c r="B284" s="152"/>
      <c r="C284" s="153"/>
      <c r="D284" s="152"/>
      <c r="E284" s="152"/>
      <c r="F284" s="152"/>
      <c r="G284" s="154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/>
    </row>
    <row r="285" spans="1:21" s="80" customFormat="1" ht="15.75">
      <c r="A285" s="152"/>
      <c r="B285" s="152"/>
      <c r="C285" s="153"/>
      <c r="D285" s="152"/>
      <c r="E285" s="152"/>
      <c r="F285" s="152"/>
      <c r="G285" s="154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/>
    </row>
    <row r="286" spans="1:21" s="80" customFormat="1" ht="15.75">
      <c r="A286" s="152"/>
      <c r="B286" s="152"/>
      <c r="C286" s="153"/>
      <c r="D286" s="152"/>
      <c r="E286" s="152"/>
      <c r="F286" s="152"/>
      <c r="G286" s="154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/>
    </row>
    <row r="287" spans="1:21" s="80" customFormat="1" ht="15.75">
      <c r="A287" s="152"/>
      <c r="B287" s="152"/>
      <c r="C287" s="153"/>
      <c r="D287" s="152"/>
      <c r="E287" s="152"/>
      <c r="F287" s="152"/>
      <c r="G287" s="154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/>
    </row>
    <row r="288" spans="1:21" s="80" customFormat="1" ht="15.75">
      <c r="A288" s="152"/>
      <c r="B288" s="152"/>
      <c r="C288" s="153"/>
      <c r="D288" s="152"/>
      <c r="E288" s="152"/>
      <c r="F288" s="152"/>
      <c r="G288" s="154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/>
    </row>
    <row r="289" spans="1:21" s="80" customFormat="1" ht="15.75">
      <c r="A289" s="152"/>
      <c r="B289" s="152"/>
      <c r="C289" s="153"/>
      <c r="D289" s="152"/>
      <c r="E289" s="152"/>
      <c r="F289" s="152"/>
      <c r="G289" s="154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/>
    </row>
    <row r="290" spans="1:21" s="80" customFormat="1" ht="15.75">
      <c r="A290" s="152"/>
      <c r="B290" s="152"/>
      <c r="C290" s="153"/>
      <c r="D290" s="152"/>
      <c r="E290" s="152"/>
      <c r="F290" s="152"/>
      <c r="G290" s="154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/>
    </row>
    <row r="291" spans="1:21" s="80" customFormat="1" ht="15.75">
      <c r="A291" s="152"/>
      <c r="B291" s="152"/>
      <c r="C291" s="153"/>
      <c r="D291" s="152"/>
      <c r="E291" s="152"/>
      <c r="F291" s="152"/>
      <c r="G291" s="154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  <c r="U291"/>
    </row>
    <row r="292" spans="1:21" s="80" customFormat="1" ht="15.75">
      <c r="A292" s="152"/>
      <c r="B292" s="152"/>
      <c r="C292" s="153"/>
      <c r="D292" s="152"/>
      <c r="E292" s="152"/>
      <c r="F292" s="152"/>
      <c r="G292" s="154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/>
    </row>
    <row r="293" spans="1:21" s="80" customFormat="1" ht="15.75">
      <c r="A293" s="152"/>
      <c r="B293" s="152"/>
      <c r="C293" s="153"/>
      <c r="D293" s="152"/>
      <c r="E293" s="152"/>
      <c r="F293" s="152"/>
      <c r="G293" s="154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/>
    </row>
    <row r="294" spans="1:21" s="80" customFormat="1" ht="15.75">
      <c r="A294" s="152"/>
      <c r="B294" s="152"/>
      <c r="C294" s="153"/>
      <c r="D294" s="152"/>
      <c r="E294" s="152"/>
      <c r="F294" s="152"/>
      <c r="G294" s="154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/>
    </row>
    <row r="295" spans="1:21" s="80" customFormat="1" ht="15.75">
      <c r="A295" s="152"/>
      <c r="B295" s="152"/>
      <c r="C295" s="153"/>
      <c r="D295" s="152"/>
      <c r="E295" s="152"/>
      <c r="F295" s="152"/>
      <c r="G295" s="154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/>
    </row>
    <row r="296" spans="1:21" s="80" customFormat="1" ht="15.75">
      <c r="A296" s="152"/>
      <c r="B296" s="152"/>
      <c r="C296" s="153"/>
      <c r="D296" s="152"/>
      <c r="E296" s="152"/>
      <c r="F296" s="152"/>
      <c r="G296" s="154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  <c r="U296"/>
    </row>
    <row r="297" spans="1:21" s="80" customFormat="1" ht="15.75">
      <c r="A297" s="152"/>
      <c r="B297" s="152"/>
      <c r="C297" s="153"/>
      <c r="D297" s="152"/>
      <c r="E297" s="152"/>
      <c r="F297" s="152"/>
      <c r="G297" s="154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  <c r="U297"/>
    </row>
  </sheetData>
  <sheetProtection/>
  <mergeCells count="15">
    <mergeCell ref="A1:T1"/>
    <mergeCell ref="R2:T2"/>
    <mergeCell ref="A3:A5"/>
    <mergeCell ref="B3:B5"/>
    <mergeCell ref="C3:C5"/>
    <mergeCell ref="D3:D5"/>
    <mergeCell ref="E3:E5"/>
    <mergeCell ref="G3:G5"/>
    <mergeCell ref="H3:H5"/>
    <mergeCell ref="I3:T3"/>
    <mergeCell ref="F3:F5"/>
    <mergeCell ref="I4:K4"/>
    <mergeCell ref="L4:N4"/>
    <mergeCell ref="O4:Q4"/>
    <mergeCell ref="R4:T4"/>
  </mergeCells>
  <printOptions/>
  <pageMargins left="0.11811023622047245" right="0.1968503937007874" top="0.07874015748031496" bottom="0.1968503937007874" header="0.15748031496062992" footer="0.15748031496062992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U181"/>
  <sheetViews>
    <sheetView zoomScale="75" zoomScaleNormal="75" zoomScalePageLayoutView="0" workbookViewId="0" topLeftCell="A1">
      <pane xSplit="8" ySplit="8" topLeftCell="R54" activePane="bottomRight" state="frozen"/>
      <selection pane="topLeft" activeCell="A1" sqref="A1"/>
      <selection pane="topRight" activeCell="I1" sqref="I1"/>
      <selection pane="bottomLeft" activeCell="A9" sqref="A9"/>
      <selection pane="bottomRight" activeCell="B58" sqref="B58:B61"/>
    </sheetView>
  </sheetViews>
  <sheetFormatPr defaultColWidth="9.00390625" defaultRowHeight="12.75"/>
  <cols>
    <col min="1" max="1" width="6.75390625" style="208" customWidth="1"/>
    <col min="2" max="2" width="56.625" style="1" customWidth="1"/>
    <col min="3" max="3" width="9.75390625" style="2" customWidth="1"/>
    <col min="4" max="4" width="16.75390625" style="1" customWidth="1"/>
    <col min="5" max="5" width="13.375" style="1" customWidth="1"/>
    <col min="6" max="6" width="9.625" style="1" customWidth="1"/>
    <col min="7" max="7" width="19.00390625" style="1" customWidth="1"/>
    <col min="8" max="8" width="15.00390625" style="21" customWidth="1"/>
    <col min="9" max="19" width="10.625" style="21" customWidth="1"/>
    <col min="20" max="20" width="11.875" style="21" customWidth="1"/>
    <col min="21" max="21" width="168.25390625" style="0" hidden="1" customWidth="1"/>
    <col min="22" max="22" width="86.75390625" style="0" customWidth="1"/>
  </cols>
  <sheetData>
    <row r="1" spans="1:20" ht="20.25">
      <c r="A1" s="856" t="s">
        <v>228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</row>
    <row r="2" spans="1:20" ht="15.75">
      <c r="A2" s="207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7:20" ht="16.5" thickBot="1">
      <c r="G3" s="3"/>
      <c r="R3" s="866" t="s">
        <v>151</v>
      </c>
      <c r="S3" s="866"/>
      <c r="T3" s="866"/>
    </row>
    <row r="4" spans="1:21" ht="16.5" thickBot="1">
      <c r="A4" s="867"/>
      <c r="B4" s="868" t="s">
        <v>0</v>
      </c>
      <c r="C4" s="869" t="s">
        <v>1</v>
      </c>
      <c r="D4" s="869" t="s">
        <v>2</v>
      </c>
      <c r="E4" s="872" t="s">
        <v>3</v>
      </c>
      <c r="F4" s="851" t="s">
        <v>106</v>
      </c>
      <c r="G4" s="875" t="s">
        <v>4</v>
      </c>
      <c r="H4" s="878" t="s">
        <v>5</v>
      </c>
      <c r="I4" s="878" t="s">
        <v>161</v>
      </c>
      <c r="J4" s="882"/>
      <c r="K4" s="882"/>
      <c r="L4" s="882"/>
      <c r="M4" s="882"/>
      <c r="N4" s="882"/>
      <c r="O4" s="882"/>
      <c r="P4" s="882"/>
      <c r="Q4" s="882"/>
      <c r="R4" s="882"/>
      <c r="S4" s="882"/>
      <c r="T4" s="883"/>
      <c r="U4" s="880" t="s">
        <v>6</v>
      </c>
    </row>
    <row r="5" spans="1:21" ht="16.5" thickBot="1">
      <c r="A5" s="867"/>
      <c r="B5" s="868"/>
      <c r="C5" s="870"/>
      <c r="D5" s="870"/>
      <c r="E5" s="873"/>
      <c r="F5" s="852"/>
      <c r="G5" s="876"/>
      <c r="H5" s="879"/>
      <c r="I5" s="879" t="s">
        <v>7</v>
      </c>
      <c r="J5" s="882"/>
      <c r="K5" s="883"/>
      <c r="L5" s="879" t="s">
        <v>8</v>
      </c>
      <c r="M5" s="882"/>
      <c r="N5" s="883"/>
      <c r="O5" s="879" t="s">
        <v>9</v>
      </c>
      <c r="P5" s="882"/>
      <c r="Q5" s="883"/>
      <c r="R5" s="879" t="s">
        <v>10</v>
      </c>
      <c r="S5" s="882"/>
      <c r="T5" s="883"/>
      <c r="U5" s="881"/>
    </row>
    <row r="6" spans="1:22" ht="36" customHeight="1" thickBot="1">
      <c r="A6" s="867"/>
      <c r="B6" s="868"/>
      <c r="C6" s="871"/>
      <c r="D6" s="871"/>
      <c r="E6" s="874"/>
      <c r="F6" s="853"/>
      <c r="G6" s="877"/>
      <c r="H6" s="879"/>
      <c r="I6" s="23" t="s">
        <v>11</v>
      </c>
      <c r="J6" s="24" t="s">
        <v>12</v>
      </c>
      <c r="K6" s="24" t="s">
        <v>13</v>
      </c>
      <c r="L6" s="23" t="s">
        <v>14</v>
      </c>
      <c r="M6" s="23" t="s">
        <v>15</v>
      </c>
      <c r="N6" s="23" t="s">
        <v>16</v>
      </c>
      <c r="O6" s="23" t="s">
        <v>17</v>
      </c>
      <c r="P6" s="23" t="s">
        <v>18</v>
      </c>
      <c r="Q6" s="22" t="s">
        <v>34</v>
      </c>
      <c r="R6" s="22" t="s">
        <v>19</v>
      </c>
      <c r="S6" s="22" t="s">
        <v>20</v>
      </c>
      <c r="T6" s="22" t="s">
        <v>21</v>
      </c>
      <c r="U6" s="881"/>
      <c r="V6" s="185"/>
    </row>
    <row r="7" spans="1:21" ht="16.5" customHeight="1" thickBot="1">
      <c r="A7" s="209">
        <v>1</v>
      </c>
      <c r="B7" s="246">
        <v>2</v>
      </c>
      <c r="C7" s="4"/>
      <c r="D7" s="4"/>
      <c r="E7" s="5">
        <v>4</v>
      </c>
      <c r="F7" s="5"/>
      <c r="G7" s="5">
        <v>5</v>
      </c>
      <c r="H7" s="25">
        <v>7</v>
      </c>
      <c r="I7" s="26">
        <v>8</v>
      </c>
      <c r="J7" s="27">
        <v>9</v>
      </c>
      <c r="K7" s="27">
        <v>10</v>
      </c>
      <c r="L7" s="26">
        <v>11</v>
      </c>
      <c r="M7" s="26">
        <v>12</v>
      </c>
      <c r="N7" s="26">
        <v>13</v>
      </c>
      <c r="O7" s="26">
        <v>14</v>
      </c>
      <c r="P7" s="26">
        <v>15</v>
      </c>
      <c r="Q7" s="25">
        <v>16</v>
      </c>
      <c r="R7" s="25">
        <v>17</v>
      </c>
      <c r="S7" s="25">
        <v>18</v>
      </c>
      <c r="T7" s="28">
        <v>19</v>
      </c>
      <c r="U7" s="29"/>
    </row>
    <row r="8" spans="1:21" ht="19.5" customHeight="1" hidden="1" thickBot="1">
      <c r="A8" s="313">
        <v>1</v>
      </c>
      <c r="B8" s="498" t="s">
        <v>39</v>
      </c>
      <c r="C8" s="499" t="s">
        <v>23</v>
      </c>
      <c r="D8" s="500" t="s">
        <v>24</v>
      </c>
      <c r="E8" s="501" t="s">
        <v>25</v>
      </c>
      <c r="F8" s="501" t="s">
        <v>108</v>
      </c>
      <c r="G8" s="502" t="s">
        <v>35</v>
      </c>
      <c r="H8" s="503">
        <f aca="true" t="shared" si="0" ref="H8:H56">SUM(I8:T8)</f>
        <v>0</v>
      </c>
      <c r="I8" s="491"/>
      <c r="J8" s="492"/>
      <c r="K8" s="493"/>
      <c r="L8" s="95"/>
      <c r="M8" s="88"/>
      <c r="N8" s="97"/>
      <c r="O8" s="95"/>
      <c r="P8" s="88"/>
      <c r="Q8" s="87"/>
      <c r="R8" s="94"/>
      <c r="S8" s="96"/>
      <c r="T8" s="97"/>
      <c r="U8" s="31" t="s">
        <v>40</v>
      </c>
    </row>
    <row r="9" spans="1:24" s="266" customFormat="1" ht="19.5" customHeight="1">
      <c r="A9" s="619">
        <v>1</v>
      </c>
      <c r="B9" s="620" t="s">
        <v>77</v>
      </c>
      <c r="C9" s="273" t="s">
        <v>132</v>
      </c>
      <c r="D9" s="274" t="s">
        <v>123</v>
      </c>
      <c r="E9" s="274" t="s">
        <v>123</v>
      </c>
      <c r="F9" s="83" t="s">
        <v>108</v>
      </c>
      <c r="G9" s="621" t="s">
        <v>35</v>
      </c>
      <c r="H9" s="490">
        <f t="shared" si="0"/>
        <v>0</v>
      </c>
      <c r="I9" s="474"/>
      <c r="J9" s="475"/>
      <c r="K9" s="495"/>
      <c r="L9" s="483"/>
      <c r="M9" s="473"/>
      <c r="N9" s="495"/>
      <c r="O9" s="483"/>
      <c r="P9" s="473"/>
      <c r="Q9" s="495"/>
      <c r="R9" s="483"/>
      <c r="S9" s="473"/>
      <c r="T9" s="495"/>
      <c r="U9" s="32"/>
      <c r="V9" s="622"/>
      <c r="W9" s="267"/>
      <c r="X9" s="267"/>
    </row>
    <row r="10" spans="1:24" s="266" customFormat="1" ht="20.25" customHeight="1">
      <c r="A10" s="623">
        <v>2</v>
      </c>
      <c r="B10" s="624" t="s">
        <v>80</v>
      </c>
      <c r="C10" s="262" t="s">
        <v>132</v>
      </c>
      <c r="D10" s="268" t="s">
        <v>123</v>
      </c>
      <c r="E10" s="268" t="s">
        <v>123</v>
      </c>
      <c r="F10" s="7" t="s">
        <v>108</v>
      </c>
      <c r="G10" s="625" t="s">
        <v>36</v>
      </c>
      <c r="H10" s="494">
        <f t="shared" si="0"/>
        <v>96.33</v>
      </c>
      <c r="I10" s="264"/>
      <c r="J10" s="265"/>
      <c r="K10" s="271">
        <v>20.34</v>
      </c>
      <c r="L10" s="264">
        <v>11.03</v>
      </c>
      <c r="M10" s="265">
        <v>7.88</v>
      </c>
      <c r="N10" s="271">
        <v>7.72</v>
      </c>
      <c r="O10" s="264"/>
      <c r="P10" s="265"/>
      <c r="Q10" s="271"/>
      <c r="R10" s="264">
        <v>10.89</v>
      </c>
      <c r="S10" s="265">
        <v>38.47</v>
      </c>
      <c r="T10" s="271"/>
      <c r="U10" s="8"/>
      <c r="V10" s="563"/>
      <c r="W10" s="272"/>
      <c r="X10" s="272"/>
    </row>
    <row r="11" spans="1:254" ht="37.5" customHeight="1">
      <c r="A11" s="188">
        <v>3</v>
      </c>
      <c r="B11" s="626" t="s">
        <v>129</v>
      </c>
      <c r="C11" s="245" t="s">
        <v>137</v>
      </c>
      <c r="D11" s="244" t="s">
        <v>123</v>
      </c>
      <c r="E11" s="487" t="s">
        <v>25</v>
      </c>
      <c r="F11" s="7" t="s">
        <v>108</v>
      </c>
      <c r="G11" s="627" t="s">
        <v>36</v>
      </c>
      <c r="H11" s="628">
        <f>SUM(I11:T11)</f>
        <v>105.65</v>
      </c>
      <c r="I11" s="98"/>
      <c r="J11" s="99"/>
      <c r="K11" s="418"/>
      <c r="L11" s="98"/>
      <c r="M11" s="99">
        <v>105.65</v>
      </c>
      <c r="N11" s="418"/>
      <c r="O11" s="98"/>
      <c r="P11" s="99"/>
      <c r="Q11" s="418"/>
      <c r="R11" s="98"/>
      <c r="S11" s="99"/>
      <c r="T11" s="418"/>
      <c r="U11" s="514"/>
      <c r="V11" s="540"/>
      <c r="W11" s="514"/>
      <c r="X11" s="514"/>
      <c r="Y11" s="514"/>
      <c r="Z11" s="514"/>
      <c r="AA11" s="514"/>
      <c r="AB11" s="514"/>
      <c r="AC11" s="514"/>
      <c r="AD11" s="514"/>
      <c r="AE11" s="514"/>
      <c r="AF11" s="514"/>
      <c r="AG11" s="514"/>
      <c r="AH11" s="514"/>
      <c r="AI11" s="514"/>
      <c r="AJ11" s="514"/>
      <c r="AK11" s="514"/>
      <c r="AL11" s="514"/>
      <c r="AM11" s="514"/>
      <c r="AN11" s="514"/>
      <c r="AO11" s="514"/>
      <c r="AP11" s="514"/>
      <c r="AQ11" s="514"/>
      <c r="AR11" s="514"/>
      <c r="AS11" s="514"/>
      <c r="AT11" s="514"/>
      <c r="AU11" s="514"/>
      <c r="AV11" s="514"/>
      <c r="AW11" s="514"/>
      <c r="AX11" s="514"/>
      <c r="AY11" s="514"/>
      <c r="AZ11" s="514"/>
      <c r="BA11" s="514"/>
      <c r="BB11" s="514"/>
      <c r="BC11" s="514"/>
      <c r="BD11" s="514"/>
      <c r="BE11" s="514"/>
      <c r="BF11" s="514"/>
      <c r="BG11" s="514"/>
      <c r="BH11" s="514"/>
      <c r="BI11" s="514"/>
      <c r="BJ11" s="514"/>
      <c r="BK11" s="514"/>
      <c r="BL11" s="514"/>
      <c r="BM11" s="514"/>
      <c r="BN11" s="514"/>
      <c r="BO11" s="514"/>
      <c r="BP11" s="514"/>
      <c r="BQ11" s="514"/>
      <c r="BR11" s="514"/>
      <c r="BS11" s="514"/>
      <c r="BT11" s="514"/>
      <c r="BU11" s="514"/>
      <c r="BV11" s="514"/>
      <c r="BW11" s="514"/>
      <c r="BX11" s="514"/>
      <c r="BY11" s="514"/>
      <c r="BZ11" s="514"/>
      <c r="CA11" s="514"/>
      <c r="CB11" s="514"/>
      <c r="CC11" s="514"/>
      <c r="CD11" s="514"/>
      <c r="CE11" s="514"/>
      <c r="CF11" s="514"/>
      <c r="CG11" s="514"/>
      <c r="CH11" s="514"/>
      <c r="CI11" s="514"/>
      <c r="CJ11" s="514"/>
      <c r="CK11" s="514"/>
      <c r="CL11" s="514"/>
      <c r="CM11" s="514"/>
      <c r="CN11" s="514"/>
      <c r="CO11" s="514"/>
      <c r="CP11" s="514"/>
      <c r="CQ11" s="514"/>
      <c r="CR11" s="514"/>
      <c r="CS11" s="514"/>
      <c r="CT11" s="514"/>
      <c r="CU11" s="514"/>
      <c r="CV11" s="514"/>
      <c r="CW11" s="514"/>
      <c r="CX11" s="514"/>
      <c r="CY11" s="514"/>
      <c r="CZ11" s="514"/>
      <c r="DA11" s="514"/>
      <c r="DB11" s="514"/>
      <c r="DC11" s="514"/>
      <c r="DD11" s="514"/>
      <c r="DE11" s="514"/>
      <c r="DF11" s="514"/>
      <c r="DG11" s="514"/>
      <c r="DH11" s="514"/>
      <c r="DI11" s="514"/>
      <c r="DJ11" s="514"/>
      <c r="DK11" s="514"/>
      <c r="DL11" s="514"/>
      <c r="DM11" s="514"/>
      <c r="DN11" s="514"/>
      <c r="DO11" s="514"/>
      <c r="DP11" s="514"/>
      <c r="DQ11" s="514"/>
      <c r="DR11" s="514"/>
      <c r="DS11" s="514"/>
      <c r="DT11" s="514"/>
      <c r="DU11" s="514"/>
      <c r="DV11" s="514"/>
      <c r="DW11" s="514"/>
      <c r="DX11" s="514"/>
      <c r="DY11" s="514"/>
      <c r="DZ11" s="514"/>
      <c r="EA11" s="514"/>
      <c r="EB11" s="514"/>
      <c r="EC11" s="514"/>
      <c r="ED11" s="514"/>
      <c r="EE11" s="514"/>
      <c r="EF11" s="514"/>
      <c r="EG11" s="514"/>
      <c r="EH11" s="514"/>
      <c r="EI11" s="514"/>
      <c r="EJ11" s="514"/>
      <c r="EK11" s="514"/>
      <c r="EL11" s="514"/>
      <c r="EM11" s="514"/>
      <c r="EN11" s="514"/>
      <c r="EO11" s="514"/>
      <c r="EP11" s="514"/>
      <c r="EQ11" s="514"/>
      <c r="ER11" s="514"/>
      <c r="ES11" s="514"/>
      <c r="ET11" s="514"/>
      <c r="EU11" s="514"/>
      <c r="EV11" s="514"/>
      <c r="EW11" s="514"/>
      <c r="EX11" s="514"/>
      <c r="EY11" s="514"/>
      <c r="EZ11" s="514"/>
      <c r="FA11" s="514"/>
      <c r="FB11" s="514"/>
      <c r="FC11" s="514"/>
      <c r="FD11" s="514"/>
      <c r="FE11" s="514"/>
      <c r="FF11" s="514"/>
      <c r="FG11" s="514"/>
      <c r="FH11" s="514"/>
      <c r="FI11" s="514"/>
      <c r="FJ11" s="514"/>
      <c r="FK11" s="514"/>
      <c r="FL11" s="514"/>
      <c r="FM11" s="514"/>
      <c r="FN11" s="514"/>
      <c r="FO11" s="514"/>
      <c r="FP11" s="514"/>
      <c r="FQ11" s="514"/>
      <c r="FR11" s="514"/>
      <c r="FS11" s="514"/>
      <c r="FT11" s="514"/>
      <c r="FU11" s="514"/>
      <c r="FV11" s="514"/>
      <c r="FW11" s="514"/>
      <c r="FX11" s="514"/>
      <c r="FY11" s="514"/>
      <c r="FZ11" s="514"/>
      <c r="GA11" s="514"/>
      <c r="GB11" s="514"/>
      <c r="GC11" s="514"/>
      <c r="GD11" s="514"/>
      <c r="GE11" s="514"/>
      <c r="GF11" s="514"/>
      <c r="GG11" s="514"/>
      <c r="GH11" s="514"/>
      <c r="GI11" s="514"/>
      <c r="GJ11" s="514"/>
      <c r="GK11" s="514"/>
      <c r="GL11" s="514"/>
      <c r="GM11" s="514"/>
      <c r="GN11" s="514"/>
      <c r="GO11" s="514"/>
      <c r="GP11" s="514"/>
      <c r="GQ11" s="514"/>
      <c r="GR11" s="514"/>
      <c r="GS11" s="514"/>
      <c r="GT11" s="514"/>
      <c r="GU11" s="514"/>
      <c r="GV11" s="514"/>
      <c r="GW11" s="514"/>
      <c r="GX11" s="514"/>
      <c r="GY11" s="514"/>
      <c r="GZ11" s="514"/>
      <c r="HA11" s="514"/>
      <c r="HB11" s="514"/>
      <c r="HC11" s="514"/>
      <c r="HD11" s="514"/>
      <c r="HE11" s="514"/>
      <c r="HF11" s="514"/>
      <c r="HG11" s="514"/>
      <c r="HH11" s="514"/>
      <c r="HI11" s="514"/>
      <c r="HJ11" s="514"/>
      <c r="HK11" s="514"/>
      <c r="HL11" s="514"/>
      <c r="HM11" s="514"/>
      <c r="HN11" s="514"/>
      <c r="HO11" s="514"/>
      <c r="HP11" s="514"/>
      <c r="HQ11" s="514"/>
      <c r="HR11" s="514"/>
      <c r="HS11" s="514"/>
      <c r="HT11" s="514"/>
      <c r="HU11" s="514"/>
      <c r="HV11" s="514"/>
      <c r="HW11" s="514"/>
      <c r="HX11" s="514"/>
      <c r="HY11" s="514"/>
      <c r="HZ11" s="514"/>
      <c r="IA11" s="514"/>
      <c r="IB11" s="514"/>
      <c r="IC11" s="514"/>
      <c r="ID11" s="514"/>
      <c r="IE11" s="514"/>
      <c r="IF11" s="514"/>
      <c r="IG11" s="514"/>
      <c r="IH11" s="514"/>
      <c r="II11" s="514"/>
      <c r="IJ11" s="514"/>
      <c r="IK11" s="514"/>
      <c r="IL11" s="514"/>
      <c r="IM11" s="514"/>
      <c r="IN11" s="514"/>
      <c r="IO11" s="514"/>
      <c r="IP11" s="514"/>
      <c r="IQ11" s="514"/>
      <c r="IR11" s="514"/>
      <c r="IS11" s="514"/>
      <c r="IT11" s="514"/>
    </row>
    <row r="12" spans="1:254" ht="39" customHeight="1">
      <c r="A12" s="188">
        <v>4</v>
      </c>
      <c r="B12" s="626" t="s">
        <v>162</v>
      </c>
      <c r="C12" s="245" t="s">
        <v>137</v>
      </c>
      <c r="D12" s="244" t="s">
        <v>123</v>
      </c>
      <c r="E12" s="487" t="s">
        <v>25</v>
      </c>
      <c r="F12" s="7" t="s">
        <v>108</v>
      </c>
      <c r="G12" s="627" t="s">
        <v>36</v>
      </c>
      <c r="H12" s="628">
        <f>SUM(I12:T12)</f>
        <v>0</v>
      </c>
      <c r="I12" s="98"/>
      <c r="J12" s="161"/>
      <c r="K12" s="418"/>
      <c r="L12" s="160"/>
      <c r="M12" s="161"/>
      <c r="N12" s="418"/>
      <c r="O12" s="160"/>
      <c r="P12" s="161"/>
      <c r="Q12" s="418"/>
      <c r="R12" s="98"/>
      <c r="S12" s="89"/>
      <c r="T12" s="418"/>
      <c r="U12" s="514"/>
      <c r="V12" s="538"/>
      <c r="W12" s="514"/>
      <c r="X12" s="514"/>
      <c r="Y12" s="514"/>
      <c r="Z12" s="514"/>
      <c r="AA12" s="514"/>
      <c r="AB12" s="514"/>
      <c r="AC12" s="514"/>
      <c r="AD12" s="514"/>
      <c r="AE12" s="514"/>
      <c r="AF12" s="514"/>
      <c r="AG12" s="514"/>
      <c r="AH12" s="514"/>
      <c r="AI12" s="514"/>
      <c r="AJ12" s="514"/>
      <c r="AK12" s="514"/>
      <c r="AL12" s="514"/>
      <c r="AM12" s="514"/>
      <c r="AN12" s="514"/>
      <c r="AO12" s="514"/>
      <c r="AP12" s="514"/>
      <c r="AQ12" s="514"/>
      <c r="AR12" s="514"/>
      <c r="AS12" s="514"/>
      <c r="AT12" s="514"/>
      <c r="AU12" s="514"/>
      <c r="AV12" s="514"/>
      <c r="AW12" s="514"/>
      <c r="AX12" s="514"/>
      <c r="AY12" s="514"/>
      <c r="AZ12" s="514"/>
      <c r="BA12" s="514"/>
      <c r="BB12" s="514"/>
      <c r="BC12" s="514"/>
      <c r="BD12" s="514"/>
      <c r="BE12" s="514"/>
      <c r="BF12" s="514"/>
      <c r="BG12" s="514"/>
      <c r="BH12" s="514"/>
      <c r="BI12" s="514"/>
      <c r="BJ12" s="514"/>
      <c r="BK12" s="514"/>
      <c r="BL12" s="514"/>
      <c r="BM12" s="514"/>
      <c r="BN12" s="514"/>
      <c r="BO12" s="514"/>
      <c r="BP12" s="514"/>
      <c r="BQ12" s="514"/>
      <c r="BR12" s="514"/>
      <c r="BS12" s="514"/>
      <c r="BT12" s="514"/>
      <c r="BU12" s="514"/>
      <c r="BV12" s="514"/>
      <c r="BW12" s="514"/>
      <c r="BX12" s="514"/>
      <c r="BY12" s="514"/>
      <c r="BZ12" s="514"/>
      <c r="CA12" s="514"/>
      <c r="CB12" s="514"/>
      <c r="CC12" s="514"/>
      <c r="CD12" s="514"/>
      <c r="CE12" s="514"/>
      <c r="CF12" s="514"/>
      <c r="CG12" s="514"/>
      <c r="CH12" s="514"/>
      <c r="CI12" s="514"/>
      <c r="CJ12" s="514"/>
      <c r="CK12" s="514"/>
      <c r="CL12" s="514"/>
      <c r="CM12" s="514"/>
      <c r="CN12" s="514"/>
      <c r="CO12" s="514"/>
      <c r="CP12" s="514"/>
      <c r="CQ12" s="514"/>
      <c r="CR12" s="514"/>
      <c r="CS12" s="514"/>
      <c r="CT12" s="514"/>
      <c r="CU12" s="514"/>
      <c r="CV12" s="514"/>
      <c r="CW12" s="514"/>
      <c r="CX12" s="514"/>
      <c r="CY12" s="514"/>
      <c r="CZ12" s="514"/>
      <c r="DA12" s="514"/>
      <c r="DB12" s="514"/>
      <c r="DC12" s="514"/>
      <c r="DD12" s="514"/>
      <c r="DE12" s="514"/>
      <c r="DF12" s="514"/>
      <c r="DG12" s="514"/>
      <c r="DH12" s="514"/>
      <c r="DI12" s="514"/>
      <c r="DJ12" s="514"/>
      <c r="DK12" s="514"/>
      <c r="DL12" s="514"/>
      <c r="DM12" s="514"/>
      <c r="DN12" s="514"/>
      <c r="DO12" s="514"/>
      <c r="DP12" s="514"/>
      <c r="DQ12" s="514"/>
      <c r="DR12" s="514"/>
      <c r="DS12" s="514"/>
      <c r="DT12" s="514"/>
      <c r="DU12" s="514"/>
      <c r="DV12" s="514"/>
      <c r="DW12" s="514"/>
      <c r="DX12" s="514"/>
      <c r="DY12" s="514"/>
      <c r="DZ12" s="514"/>
      <c r="EA12" s="514"/>
      <c r="EB12" s="514"/>
      <c r="EC12" s="514"/>
      <c r="ED12" s="514"/>
      <c r="EE12" s="514"/>
      <c r="EF12" s="514"/>
      <c r="EG12" s="514"/>
      <c r="EH12" s="514"/>
      <c r="EI12" s="514"/>
      <c r="EJ12" s="514"/>
      <c r="EK12" s="514"/>
      <c r="EL12" s="514"/>
      <c r="EM12" s="514"/>
      <c r="EN12" s="514"/>
      <c r="EO12" s="514"/>
      <c r="EP12" s="514"/>
      <c r="EQ12" s="514"/>
      <c r="ER12" s="514"/>
      <c r="ES12" s="514"/>
      <c r="ET12" s="514"/>
      <c r="EU12" s="514"/>
      <c r="EV12" s="514"/>
      <c r="EW12" s="514"/>
      <c r="EX12" s="514"/>
      <c r="EY12" s="514"/>
      <c r="EZ12" s="514"/>
      <c r="FA12" s="514"/>
      <c r="FB12" s="514"/>
      <c r="FC12" s="514"/>
      <c r="FD12" s="514"/>
      <c r="FE12" s="514"/>
      <c r="FF12" s="514"/>
      <c r="FG12" s="514"/>
      <c r="FH12" s="514"/>
      <c r="FI12" s="514"/>
      <c r="FJ12" s="514"/>
      <c r="FK12" s="514"/>
      <c r="FL12" s="514"/>
      <c r="FM12" s="514"/>
      <c r="FN12" s="514"/>
      <c r="FO12" s="514"/>
      <c r="FP12" s="514"/>
      <c r="FQ12" s="514"/>
      <c r="FR12" s="514"/>
      <c r="FS12" s="514"/>
      <c r="FT12" s="514"/>
      <c r="FU12" s="514"/>
      <c r="FV12" s="514"/>
      <c r="FW12" s="514"/>
      <c r="FX12" s="514"/>
      <c r="FY12" s="514"/>
      <c r="FZ12" s="514"/>
      <c r="GA12" s="514"/>
      <c r="GB12" s="514"/>
      <c r="GC12" s="514"/>
      <c r="GD12" s="514"/>
      <c r="GE12" s="514"/>
      <c r="GF12" s="514"/>
      <c r="GG12" s="514"/>
      <c r="GH12" s="514"/>
      <c r="GI12" s="514"/>
      <c r="GJ12" s="514"/>
      <c r="GK12" s="514"/>
      <c r="GL12" s="514"/>
      <c r="GM12" s="514"/>
      <c r="GN12" s="514"/>
      <c r="GO12" s="514"/>
      <c r="GP12" s="514"/>
      <c r="GQ12" s="514"/>
      <c r="GR12" s="514"/>
      <c r="GS12" s="514"/>
      <c r="GT12" s="514"/>
      <c r="GU12" s="514"/>
      <c r="GV12" s="514"/>
      <c r="GW12" s="514"/>
      <c r="GX12" s="514"/>
      <c r="GY12" s="514"/>
      <c r="GZ12" s="514"/>
      <c r="HA12" s="514"/>
      <c r="HB12" s="514"/>
      <c r="HC12" s="514"/>
      <c r="HD12" s="514"/>
      <c r="HE12" s="514"/>
      <c r="HF12" s="514"/>
      <c r="HG12" s="514"/>
      <c r="HH12" s="514"/>
      <c r="HI12" s="514"/>
      <c r="HJ12" s="514"/>
      <c r="HK12" s="514"/>
      <c r="HL12" s="514"/>
      <c r="HM12" s="514"/>
      <c r="HN12" s="514"/>
      <c r="HO12" s="514"/>
      <c r="HP12" s="514"/>
      <c r="HQ12" s="514"/>
      <c r="HR12" s="514"/>
      <c r="HS12" s="514"/>
      <c r="HT12" s="514"/>
      <c r="HU12" s="514"/>
      <c r="HV12" s="514"/>
      <c r="HW12" s="514"/>
      <c r="HX12" s="514"/>
      <c r="HY12" s="514"/>
      <c r="HZ12" s="514"/>
      <c r="IA12" s="514"/>
      <c r="IB12" s="514"/>
      <c r="IC12" s="514"/>
      <c r="ID12" s="514"/>
      <c r="IE12" s="514"/>
      <c r="IF12" s="514"/>
      <c r="IG12" s="514"/>
      <c r="IH12" s="514"/>
      <c r="II12" s="514"/>
      <c r="IJ12" s="514"/>
      <c r="IK12" s="514"/>
      <c r="IL12" s="514"/>
      <c r="IM12" s="514"/>
      <c r="IN12" s="514"/>
      <c r="IO12" s="514"/>
      <c r="IP12" s="514"/>
      <c r="IQ12" s="514"/>
      <c r="IR12" s="514"/>
      <c r="IS12" s="514"/>
      <c r="IT12" s="514"/>
    </row>
    <row r="13" spans="1:254" ht="39" customHeight="1" thickBot="1">
      <c r="A13" s="765" t="s">
        <v>212</v>
      </c>
      <c r="B13" s="629" t="s">
        <v>213</v>
      </c>
      <c r="C13" s="764" t="s">
        <v>138</v>
      </c>
      <c r="D13" s="244" t="s">
        <v>123</v>
      </c>
      <c r="E13" s="635" t="s">
        <v>155</v>
      </c>
      <c r="F13" s="7" t="s">
        <v>108</v>
      </c>
      <c r="G13" s="766" t="s">
        <v>35</v>
      </c>
      <c r="H13" s="767">
        <f>SUM(I13:T13)</f>
        <v>37.77</v>
      </c>
      <c r="I13" s="496"/>
      <c r="J13" s="384"/>
      <c r="K13" s="497"/>
      <c r="L13" s="630"/>
      <c r="M13" s="384"/>
      <c r="N13" s="768">
        <v>37.77</v>
      </c>
      <c r="O13" s="630"/>
      <c r="P13" s="384"/>
      <c r="Q13" s="497"/>
      <c r="R13" s="496"/>
      <c r="S13" s="385"/>
      <c r="T13" s="497"/>
      <c r="U13" s="514"/>
      <c r="V13" s="538"/>
      <c r="W13" s="514"/>
      <c r="X13" s="514"/>
      <c r="Y13" s="514"/>
      <c r="Z13" s="514"/>
      <c r="AA13" s="514"/>
      <c r="AB13" s="514"/>
      <c r="AC13" s="514"/>
      <c r="AD13" s="514"/>
      <c r="AE13" s="514"/>
      <c r="AF13" s="514"/>
      <c r="AG13" s="514"/>
      <c r="AH13" s="514"/>
      <c r="AI13" s="514"/>
      <c r="AJ13" s="514"/>
      <c r="AK13" s="514"/>
      <c r="AL13" s="514"/>
      <c r="AM13" s="514"/>
      <c r="AN13" s="514"/>
      <c r="AO13" s="514"/>
      <c r="AP13" s="514"/>
      <c r="AQ13" s="514"/>
      <c r="AR13" s="514"/>
      <c r="AS13" s="514"/>
      <c r="AT13" s="514"/>
      <c r="AU13" s="514"/>
      <c r="AV13" s="514"/>
      <c r="AW13" s="514"/>
      <c r="AX13" s="514"/>
      <c r="AY13" s="514"/>
      <c r="AZ13" s="514"/>
      <c r="BA13" s="514"/>
      <c r="BB13" s="514"/>
      <c r="BC13" s="514"/>
      <c r="BD13" s="514"/>
      <c r="BE13" s="514"/>
      <c r="BF13" s="514"/>
      <c r="BG13" s="514"/>
      <c r="BH13" s="514"/>
      <c r="BI13" s="514"/>
      <c r="BJ13" s="514"/>
      <c r="BK13" s="514"/>
      <c r="BL13" s="514"/>
      <c r="BM13" s="514"/>
      <c r="BN13" s="514"/>
      <c r="BO13" s="514"/>
      <c r="BP13" s="514"/>
      <c r="BQ13" s="514"/>
      <c r="BR13" s="514"/>
      <c r="BS13" s="514"/>
      <c r="BT13" s="514"/>
      <c r="BU13" s="514"/>
      <c r="BV13" s="514"/>
      <c r="BW13" s="514"/>
      <c r="BX13" s="514"/>
      <c r="BY13" s="514"/>
      <c r="BZ13" s="514"/>
      <c r="CA13" s="514"/>
      <c r="CB13" s="514"/>
      <c r="CC13" s="514"/>
      <c r="CD13" s="514"/>
      <c r="CE13" s="514"/>
      <c r="CF13" s="514"/>
      <c r="CG13" s="514"/>
      <c r="CH13" s="514"/>
      <c r="CI13" s="514"/>
      <c r="CJ13" s="514"/>
      <c r="CK13" s="514"/>
      <c r="CL13" s="514"/>
      <c r="CM13" s="514"/>
      <c r="CN13" s="514"/>
      <c r="CO13" s="514"/>
      <c r="CP13" s="514"/>
      <c r="CQ13" s="514"/>
      <c r="CR13" s="514"/>
      <c r="CS13" s="514"/>
      <c r="CT13" s="514"/>
      <c r="CU13" s="514"/>
      <c r="CV13" s="514"/>
      <c r="CW13" s="514"/>
      <c r="CX13" s="514"/>
      <c r="CY13" s="514"/>
      <c r="CZ13" s="514"/>
      <c r="DA13" s="514"/>
      <c r="DB13" s="514"/>
      <c r="DC13" s="514"/>
      <c r="DD13" s="514"/>
      <c r="DE13" s="514"/>
      <c r="DF13" s="514"/>
      <c r="DG13" s="514"/>
      <c r="DH13" s="514"/>
      <c r="DI13" s="514"/>
      <c r="DJ13" s="514"/>
      <c r="DK13" s="514"/>
      <c r="DL13" s="514"/>
      <c r="DM13" s="514"/>
      <c r="DN13" s="514"/>
      <c r="DO13" s="514"/>
      <c r="DP13" s="514"/>
      <c r="DQ13" s="514"/>
      <c r="DR13" s="514"/>
      <c r="DS13" s="514"/>
      <c r="DT13" s="514"/>
      <c r="DU13" s="514"/>
      <c r="DV13" s="514"/>
      <c r="DW13" s="514"/>
      <c r="DX13" s="514"/>
      <c r="DY13" s="514"/>
      <c r="DZ13" s="514"/>
      <c r="EA13" s="514"/>
      <c r="EB13" s="514"/>
      <c r="EC13" s="514"/>
      <c r="ED13" s="514"/>
      <c r="EE13" s="514"/>
      <c r="EF13" s="514"/>
      <c r="EG13" s="514"/>
      <c r="EH13" s="514"/>
      <c r="EI13" s="514"/>
      <c r="EJ13" s="514"/>
      <c r="EK13" s="514"/>
      <c r="EL13" s="514"/>
      <c r="EM13" s="514"/>
      <c r="EN13" s="514"/>
      <c r="EO13" s="514"/>
      <c r="EP13" s="514"/>
      <c r="EQ13" s="514"/>
      <c r="ER13" s="514"/>
      <c r="ES13" s="514"/>
      <c r="ET13" s="514"/>
      <c r="EU13" s="514"/>
      <c r="EV13" s="514"/>
      <c r="EW13" s="514"/>
      <c r="EX13" s="514"/>
      <c r="EY13" s="514"/>
      <c r="EZ13" s="514"/>
      <c r="FA13" s="514"/>
      <c r="FB13" s="514"/>
      <c r="FC13" s="514"/>
      <c r="FD13" s="514"/>
      <c r="FE13" s="514"/>
      <c r="FF13" s="514"/>
      <c r="FG13" s="514"/>
      <c r="FH13" s="514"/>
      <c r="FI13" s="514"/>
      <c r="FJ13" s="514"/>
      <c r="FK13" s="514"/>
      <c r="FL13" s="514"/>
      <c r="FM13" s="514"/>
      <c r="FN13" s="514"/>
      <c r="FO13" s="514"/>
      <c r="FP13" s="514"/>
      <c r="FQ13" s="514"/>
      <c r="FR13" s="514"/>
      <c r="FS13" s="514"/>
      <c r="FT13" s="514"/>
      <c r="FU13" s="514"/>
      <c r="FV13" s="514"/>
      <c r="FW13" s="514"/>
      <c r="FX13" s="514"/>
      <c r="FY13" s="514"/>
      <c r="FZ13" s="514"/>
      <c r="GA13" s="514"/>
      <c r="GB13" s="514"/>
      <c r="GC13" s="514"/>
      <c r="GD13" s="514"/>
      <c r="GE13" s="514"/>
      <c r="GF13" s="514"/>
      <c r="GG13" s="514"/>
      <c r="GH13" s="514"/>
      <c r="GI13" s="514"/>
      <c r="GJ13" s="514"/>
      <c r="GK13" s="514"/>
      <c r="GL13" s="514"/>
      <c r="GM13" s="514"/>
      <c r="GN13" s="514"/>
      <c r="GO13" s="514"/>
      <c r="GP13" s="514"/>
      <c r="GQ13" s="514"/>
      <c r="GR13" s="514"/>
      <c r="GS13" s="514"/>
      <c r="GT13" s="514"/>
      <c r="GU13" s="514"/>
      <c r="GV13" s="514"/>
      <c r="GW13" s="514"/>
      <c r="GX13" s="514"/>
      <c r="GY13" s="514"/>
      <c r="GZ13" s="514"/>
      <c r="HA13" s="514"/>
      <c r="HB13" s="514"/>
      <c r="HC13" s="514"/>
      <c r="HD13" s="514"/>
      <c r="HE13" s="514"/>
      <c r="HF13" s="514"/>
      <c r="HG13" s="514"/>
      <c r="HH13" s="514"/>
      <c r="HI13" s="514"/>
      <c r="HJ13" s="514"/>
      <c r="HK13" s="514"/>
      <c r="HL13" s="514"/>
      <c r="HM13" s="514"/>
      <c r="HN13" s="514"/>
      <c r="HO13" s="514"/>
      <c r="HP13" s="514"/>
      <c r="HQ13" s="514"/>
      <c r="HR13" s="514"/>
      <c r="HS13" s="514"/>
      <c r="HT13" s="514"/>
      <c r="HU13" s="514"/>
      <c r="HV13" s="514"/>
      <c r="HW13" s="514"/>
      <c r="HX13" s="514"/>
      <c r="HY13" s="514"/>
      <c r="HZ13" s="514"/>
      <c r="IA13" s="514"/>
      <c r="IB13" s="514"/>
      <c r="IC13" s="514"/>
      <c r="ID13" s="514"/>
      <c r="IE13" s="514"/>
      <c r="IF13" s="514"/>
      <c r="IG13" s="514"/>
      <c r="IH13" s="514"/>
      <c r="II13" s="514"/>
      <c r="IJ13" s="514"/>
      <c r="IK13" s="514"/>
      <c r="IL13" s="514"/>
      <c r="IM13" s="514"/>
      <c r="IN13" s="514"/>
      <c r="IO13" s="514"/>
      <c r="IP13" s="514"/>
      <c r="IQ13" s="514"/>
      <c r="IR13" s="514"/>
      <c r="IS13" s="514"/>
      <c r="IT13" s="514"/>
    </row>
    <row r="14" spans="1:22" ht="19.5" customHeight="1" thickBot="1">
      <c r="A14" s="313">
        <v>5</v>
      </c>
      <c r="B14" s="498" t="s">
        <v>39</v>
      </c>
      <c r="C14" s="499" t="s">
        <v>23</v>
      </c>
      <c r="D14" s="500" t="s">
        <v>24</v>
      </c>
      <c r="E14" s="501" t="s">
        <v>25</v>
      </c>
      <c r="F14" s="501" t="s">
        <v>108</v>
      </c>
      <c r="G14" s="502" t="s">
        <v>35</v>
      </c>
      <c r="H14" s="503">
        <f>SUM(I14:T14)</f>
        <v>0</v>
      </c>
      <c r="I14" s="491"/>
      <c r="J14" s="492"/>
      <c r="K14" s="493"/>
      <c r="L14" s="95"/>
      <c r="M14" s="88"/>
      <c r="N14" s="97"/>
      <c r="O14" s="95"/>
      <c r="P14" s="88"/>
      <c r="Q14" s="87"/>
      <c r="R14" s="94"/>
      <c r="S14" s="96"/>
      <c r="T14" s="97"/>
      <c r="U14" s="31"/>
      <c r="V14" s="550"/>
    </row>
    <row r="15" spans="1:255" ht="18.75" customHeight="1">
      <c r="A15" s="253">
        <v>6</v>
      </c>
      <c r="B15" s="484" t="s">
        <v>78</v>
      </c>
      <c r="C15" s="631" t="s">
        <v>163</v>
      </c>
      <c r="D15" s="485" t="s">
        <v>29</v>
      </c>
      <c r="E15" s="632" t="s">
        <v>29</v>
      </c>
      <c r="F15" s="486" t="s">
        <v>108</v>
      </c>
      <c r="G15" s="488" t="s">
        <v>35</v>
      </c>
      <c r="H15" s="489">
        <f t="shared" si="0"/>
        <v>92.42</v>
      </c>
      <c r="I15" s="403"/>
      <c r="J15" s="404"/>
      <c r="K15" s="405">
        <v>8.97</v>
      </c>
      <c r="L15" s="406">
        <v>4.01</v>
      </c>
      <c r="M15" s="404">
        <v>5.1</v>
      </c>
      <c r="N15" s="407"/>
      <c r="O15" s="408"/>
      <c r="P15" s="409"/>
      <c r="Q15" s="405">
        <v>42.28</v>
      </c>
      <c r="R15" s="410">
        <v>23.33</v>
      </c>
      <c r="S15" s="409">
        <v>8.73</v>
      </c>
      <c r="T15" s="407"/>
      <c r="U15" s="514"/>
      <c r="V15" s="563"/>
      <c r="W15" s="514"/>
      <c r="X15" s="514"/>
      <c r="Y15" s="514"/>
      <c r="Z15" s="514"/>
      <c r="AA15" s="514"/>
      <c r="AB15" s="514"/>
      <c r="AC15" s="514"/>
      <c r="AD15" s="514"/>
      <c r="AE15" s="514"/>
      <c r="AF15" s="514"/>
      <c r="AG15" s="514"/>
      <c r="AH15" s="514"/>
      <c r="AI15" s="514"/>
      <c r="AJ15" s="514"/>
      <c r="AK15" s="514"/>
      <c r="AL15" s="514"/>
      <c r="AM15" s="514"/>
      <c r="AN15" s="514"/>
      <c r="AO15" s="514"/>
      <c r="AP15" s="514"/>
      <c r="AQ15" s="51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4"/>
      <c r="BH15" s="514"/>
      <c r="BI15" s="514"/>
      <c r="BJ15" s="514"/>
      <c r="BK15" s="514"/>
      <c r="BL15" s="514"/>
      <c r="BM15" s="514"/>
      <c r="BN15" s="514"/>
      <c r="BO15" s="514"/>
      <c r="BP15" s="514"/>
      <c r="BQ15" s="514"/>
      <c r="BR15" s="514"/>
      <c r="BS15" s="514"/>
      <c r="BT15" s="514"/>
      <c r="BU15" s="514"/>
      <c r="BV15" s="514"/>
      <c r="BW15" s="514"/>
      <c r="BX15" s="514"/>
      <c r="BY15" s="514"/>
      <c r="BZ15" s="514"/>
      <c r="CA15" s="514"/>
      <c r="CB15" s="514"/>
      <c r="CC15" s="514"/>
      <c r="CD15" s="514"/>
      <c r="CE15" s="514"/>
      <c r="CF15" s="514"/>
      <c r="CG15" s="514"/>
      <c r="CH15" s="514"/>
      <c r="CI15" s="514"/>
      <c r="CJ15" s="514"/>
      <c r="CK15" s="514"/>
      <c r="CL15" s="514"/>
      <c r="CM15" s="514"/>
      <c r="CN15" s="514"/>
      <c r="CO15" s="514"/>
      <c r="CP15" s="514"/>
      <c r="CQ15" s="514"/>
      <c r="CR15" s="514"/>
      <c r="CS15" s="514"/>
      <c r="CT15" s="514"/>
      <c r="CU15" s="514"/>
      <c r="CV15" s="514"/>
      <c r="CW15" s="514"/>
      <c r="CX15" s="514"/>
      <c r="CY15" s="514"/>
      <c r="CZ15" s="514"/>
      <c r="DA15" s="514"/>
      <c r="DB15" s="514"/>
      <c r="DC15" s="514"/>
      <c r="DD15" s="514"/>
      <c r="DE15" s="514"/>
      <c r="DF15" s="514"/>
      <c r="DG15" s="514"/>
      <c r="DH15" s="514"/>
      <c r="DI15" s="514"/>
      <c r="DJ15" s="514"/>
      <c r="DK15" s="514"/>
      <c r="DL15" s="514"/>
      <c r="DM15" s="514"/>
      <c r="DN15" s="514"/>
      <c r="DO15" s="514"/>
      <c r="DP15" s="514"/>
      <c r="DQ15" s="514"/>
      <c r="DR15" s="514"/>
      <c r="DS15" s="514"/>
      <c r="DT15" s="514"/>
      <c r="DU15" s="514"/>
      <c r="DV15" s="514"/>
      <c r="DW15" s="514"/>
      <c r="DX15" s="514"/>
      <c r="DY15" s="514"/>
      <c r="DZ15" s="514"/>
      <c r="EA15" s="514"/>
      <c r="EB15" s="514"/>
      <c r="EC15" s="514"/>
      <c r="ED15" s="514"/>
      <c r="EE15" s="514"/>
      <c r="EF15" s="514"/>
      <c r="EG15" s="514"/>
      <c r="EH15" s="514"/>
      <c r="EI15" s="514"/>
      <c r="EJ15" s="514"/>
      <c r="EK15" s="514"/>
      <c r="EL15" s="514"/>
      <c r="EM15" s="514"/>
      <c r="EN15" s="514"/>
      <c r="EO15" s="514"/>
      <c r="EP15" s="514"/>
      <c r="EQ15" s="514"/>
      <c r="ER15" s="514"/>
      <c r="ES15" s="514"/>
      <c r="ET15" s="514"/>
      <c r="EU15" s="514"/>
      <c r="EV15" s="514"/>
      <c r="EW15" s="514"/>
      <c r="EX15" s="514"/>
      <c r="EY15" s="514"/>
      <c r="EZ15" s="514"/>
      <c r="FA15" s="514"/>
      <c r="FB15" s="514"/>
      <c r="FC15" s="514"/>
      <c r="FD15" s="514"/>
      <c r="FE15" s="514"/>
      <c r="FF15" s="514"/>
      <c r="FG15" s="514"/>
      <c r="FH15" s="514"/>
      <c r="FI15" s="514"/>
      <c r="FJ15" s="514"/>
      <c r="FK15" s="514"/>
      <c r="FL15" s="514"/>
      <c r="FM15" s="514"/>
      <c r="FN15" s="514"/>
      <c r="FO15" s="514"/>
      <c r="FP15" s="514"/>
      <c r="FQ15" s="514"/>
      <c r="FR15" s="514"/>
      <c r="FS15" s="514"/>
      <c r="FT15" s="514"/>
      <c r="FU15" s="514"/>
      <c r="FV15" s="514"/>
      <c r="FW15" s="514"/>
      <c r="FX15" s="514"/>
      <c r="FY15" s="514"/>
      <c r="FZ15" s="514"/>
      <c r="GA15" s="514"/>
      <c r="GB15" s="514"/>
      <c r="GC15" s="514"/>
      <c r="GD15" s="514"/>
      <c r="GE15" s="514"/>
      <c r="GF15" s="514"/>
      <c r="GG15" s="514"/>
      <c r="GH15" s="514"/>
      <c r="GI15" s="514"/>
      <c r="GJ15" s="514"/>
      <c r="GK15" s="514"/>
      <c r="GL15" s="514"/>
      <c r="GM15" s="514"/>
      <c r="GN15" s="514"/>
      <c r="GO15" s="514"/>
      <c r="GP15" s="514"/>
      <c r="GQ15" s="514"/>
      <c r="GR15" s="514"/>
      <c r="GS15" s="514"/>
      <c r="GT15" s="514"/>
      <c r="GU15" s="514"/>
      <c r="GV15" s="514"/>
      <c r="GW15" s="514"/>
      <c r="GX15" s="514"/>
      <c r="GY15" s="514"/>
      <c r="GZ15" s="514"/>
      <c r="HA15" s="514"/>
      <c r="HB15" s="514"/>
      <c r="HC15" s="514"/>
      <c r="HD15" s="514"/>
      <c r="HE15" s="514"/>
      <c r="HF15" s="514"/>
      <c r="HG15" s="514"/>
      <c r="HH15" s="514"/>
      <c r="HI15" s="514"/>
      <c r="HJ15" s="514"/>
      <c r="HK15" s="514"/>
      <c r="HL15" s="514"/>
      <c r="HM15" s="514"/>
      <c r="HN15" s="514"/>
      <c r="HO15" s="514"/>
      <c r="HP15" s="514"/>
      <c r="HQ15" s="514"/>
      <c r="HR15" s="514"/>
      <c r="HS15" s="514"/>
      <c r="HT15" s="514"/>
      <c r="HU15" s="514"/>
      <c r="HV15" s="514"/>
      <c r="HW15" s="514"/>
      <c r="HX15" s="514"/>
      <c r="HY15" s="514"/>
      <c r="HZ15" s="514"/>
      <c r="IA15" s="514"/>
      <c r="IB15" s="514"/>
      <c r="IC15" s="514"/>
      <c r="ID15" s="514"/>
      <c r="IE15" s="514"/>
      <c r="IF15" s="514"/>
      <c r="IG15" s="514"/>
      <c r="IH15" s="514"/>
      <c r="II15" s="514"/>
      <c r="IJ15" s="514"/>
      <c r="IK15" s="514"/>
      <c r="IL15" s="514"/>
      <c r="IM15" s="514"/>
      <c r="IN15" s="514"/>
      <c r="IO15" s="514"/>
      <c r="IP15" s="514"/>
      <c r="IQ15" s="514"/>
      <c r="IR15" s="514"/>
      <c r="IS15" s="514"/>
      <c r="IT15" s="514"/>
      <c r="IU15" s="514"/>
    </row>
    <row r="16" spans="1:255" ht="20.25" customHeight="1">
      <c r="A16" s="188">
        <v>7</v>
      </c>
      <c r="B16" s="476" t="s">
        <v>81</v>
      </c>
      <c r="C16" s="633" t="s">
        <v>163</v>
      </c>
      <c r="D16" s="268" t="s">
        <v>29</v>
      </c>
      <c r="E16" s="263" t="s">
        <v>29</v>
      </c>
      <c r="F16" s="402" t="s">
        <v>108</v>
      </c>
      <c r="G16" s="400" t="s">
        <v>36</v>
      </c>
      <c r="H16" s="269">
        <f t="shared" si="0"/>
        <v>46.98</v>
      </c>
      <c r="I16" s="411"/>
      <c r="J16" s="412">
        <v>1.98</v>
      </c>
      <c r="K16" s="413">
        <v>5.01</v>
      </c>
      <c r="L16" s="414">
        <v>5.6</v>
      </c>
      <c r="M16" s="270"/>
      <c r="N16" s="415">
        <v>8.21</v>
      </c>
      <c r="O16" s="416"/>
      <c r="P16" s="412">
        <v>12.78</v>
      </c>
      <c r="Q16" s="413">
        <v>2.55</v>
      </c>
      <c r="R16" s="411">
        <v>10.85</v>
      </c>
      <c r="S16" s="412"/>
      <c r="T16" s="415"/>
      <c r="U16" s="514"/>
      <c r="V16" s="563"/>
      <c r="W16" s="514"/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4"/>
      <c r="AJ16" s="514"/>
      <c r="AK16" s="514"/>
      <c r="AL16" s="514"/>
      <c r="AM16" s="514"/>
      <c r="AN16" s="514"/>
      <c r="AO16" s="514"/>
      <c r="AP16" s="514"/>
      <c r="AQ16" s="514"/>
      <c r="AR16" s="514"/>
      <c r="AS16" s="514"/>
      <c r="AT16" s="514"/>
      <c r="AU16" s="514"/>
      <c r="AV16" s="514"/>
      <c r="AW16" s="514"/>
      <c r="AX16" s="514"/>
      <c r="AY16" s="514"/>
      <c r="AZ16" s="514"/>
      <c r="BA16" s="514"/>
      <c r="BB16" s="514"/>
      <c r="BC16" s="514"/>
      <c r="BD16" s="514"/>
      <c r="BE16" s="514"/>
      <c r="BF16" s="514"/>
      <c r="BG16" s="514"/>
      <c r="BH16" s="514"/>
      <c r="BI16" s="514"/>
      <c r="BJ16" s="514"/>
      <c r="BK16" s="514"/>
      <c r="BL16" s="514"/>
      <c r="BM16" s="514"/>
      <c r="BN16" s="514"/>
      <c r="BO16" s="514"/>
      <c r="BP16" s="514"/>
      <c r="BQ16" s="514"/>
      <c r="BR16" s="514"/>
      <c r="BS16" s="514"/>
      <c r="BT16" s="514"/>
      <c r="BU16" s="514"/>
      <c r="BV16" s="514"/>
      <c r="BW16" s="514"/>
      <c r="BX16" s="514"/>
      <c r="BY16" s="514"/>
      <c r="BZ16" s="514"/>
      <c r="CA16" s="514"/>
      <c r="CB16" s="514"/>
      <c r="CC16" s="514"/>
      <c r="CD16" s="514"/>
      <c r="CE16" s="514"/>
      <c r="CF16" s="514"/>
      <c r="CG16" s="514"/>
      <c r="CH16" s="514"/>
      <c r="CI16" s="514"/>
      <c r="CJ16" s="514"/>
      <c r="CK16" s="514"/>
      <c r="CL16" s="514"/>
      <c r="CM16" s="514"/>
      <c r="CN16" s="514"/>
      <c r="CO16" s="514"/>
      <c r="CP16" s="514"/>
      <c r="CQ16" s="514"/>
      <c r="CR16" s="514"/>
      <c r="CS16" s="514"/>
      <c r="CT16" s="514"/>
      <c r="CU16" s="514"/>
      <c r="CV16" s="514"/>
      <c r="CW16" s="514"/>
      <c r="CX16" s="514"/>
      <c r="CY16" s="514"/>
      <c r="CZ16" s="514"/>
      <c r="DA16" s="514"/>
      <c r="DB16" s="514"/>
      <c r="DC16" s="514"/>
      <c r="DD16" s="514"/>
      <c r="DE16" s="514"/>
      <c r="DF16" s="514"/>
      <c r="DG16" s="514"/>
      <c r="DH16" s="514"/>
      <c r="DI16" s="514"/>
      <c r="DJ16" s="514"/>
      <c r="DK16" s="514"/>
      <c r="DL16" s="514"/>
      <c r="DM16" s="514"/>
      <c r="DN16" s="514"/>
      <c r="DO16" s="514"/>
      <c r="DP16" s="514"/>
      <c r="DQ16" s="514"/>
      <c r="DR16" s="514"/>
      <c r="DS16" s="514"/>
      <c r="DT16" s="514"/>
      <c r="DU16" s="514"/>
      <c r="DV16" s="514"/>
      <c r="DW16" s="514"/>
      <c r="DX16" s="514"/>
      <c r="DY16" s="514"/>
      <c r="DZ16" s="514"/>
      <c r="EA16" s="514"/>
      <c r="EB16" s="514"/>
      <c r="EC16" s="514"/>
      <c r="ED16" s="514"/>
      <c r="EE16" s="514"/>
      <c r="EF16" s="514"/>
      <c r="EG16" s="514"/>
      <c r="EH16" s="514"/>
      <c r="EI16" s="514"/>
      <c r="EJ16" s="514"/>
      <c r="EK16" s="514"/>
      <c r="EL16" s="514"/>
      <c r="EM16" s="514"/>
      <c r="EN16" s="514"/>
      <c r="EO16" s="514"/>
      <c r="EP16" s="514"/>
      <c r="EQ16" s="514"/>
      <c r="ER16" s="514"/>
      <c r="ES16" s="514"/>
      <c r="ET16" s="514"/>
      <c r="EU16" s="514"/>
      <c r="EV16" s="514"/>
      <c r="EW16" s="514"/>
      <c r="EX16" s="514"/>
      <c r="EY16" s="514"/>
      <c r="EZ16" s="514"/>
      <c r="FA16" s="514"/>
      <c r="FB16" s="514"/>
      <c r="FC16" s="514"/>
      <c r="FD16" s="514"/>
      <c r="FE16" s="514"/>
      <c r="FF16" s="514"/>
      <c r="FG16" s="514"/>
      <c r="FH16" s="514"/>
      <c r="FI16" s="514"/>
      <c r="FJ16" s="514"/>
      <c r="FK16" s="514"/>
      <c r="FL16" s="514"/>
      <c r="FM16" s="514"/>
      <c r="FN16" s="514"/>
      <c r="FO16" s="514"/>
      <c r="FP16" s="514"/>
      <c r="FQ16" s="514"/>
      <c r="FR16" s="514"/>
      <c r="FS16" s="514"/>
      <c r="FT16" s="514"/>
      <c r="FU16" s="514"/>
      <c r="FV16" s="514"/>
      <c r="FW16" s="514"/>
      <c r="FX16" s="514"/>
      <c r="FY16" s="514"/>
      <c r="FZ16" s="514"/>
      <c r="GA16" s="514"/>
      <c r="GB16" s="514"/>
      <c r="GC16" s="514"/>
      <c r="GD16" s="514"/>
      <c r="GE16" s="514"/>
      <c r="GF16" s="514"/>
      <c r="GG16" s="514"/>
      <c r="GH16" s="514"/>
      <c r="GI16" s="514"/>
      <c r="GJ16" s="514"/>
      <c r="GK16" s="514"/>
      <c r="GL16" s="514"/>
      <c r="GM16" s="514"/>
      <c r="GN16" s="514"/>
      <c r="GO16" s="514"/>
      <c r="GP16" s="514"/>
      <c r="GQ16" s="514"/>
      <c r="GR16" s="514"/>
      <c r="GS16" s="514"/>
      <c r="GT16" s="514"/>
      <c r="GU16" s="514"/>
      <c r="GV16" s="514"/>
      <c r="GW16" s="514"/>
      <c r="GX16" s="514"/>
      <c r="GY16" s="514"/>
      <c r="GZ16" s="514"/>
      <c r="HA16" s="514"/>
      <c r="HB16" s="514"/>
      <c r="HC16" s="514"/>
      <c r="HD16" s="514"/>
      <c r="HE16" s="514"/>
      <c r="HF16" s="514"/>
      <c r="HG16" s="514"/>
      <c r="HH16" s="514"/>
      <c r="HI16" s="514"/>
      <c r="HJ16" s="514"/>
      <c r="HK16" s="514"/>
      <c r="HL16" s="514"/>
      <c r="HM16" s="514"/>
      <c r="HN16" s="514"/>
      <c r="HO16" s="514"/>
      <c r="HP16" s="514"/>
      <c r="HQ16" s="514"/>
      <c r="HR16" s="514"/>
      <c r="HS16" s="514"/>
      <c r="HT16" s="514"/>
      <c r="HU16" s="514"/>
      <c r="HV16" s="514"/>
      <c r="HW16" s="514"/>
      <c r="HX16" s="514"/>
      <c r="HY16" s="514"/>
      <c r="HZ16" s="514"/>
      <c r="IA16" s="514"/>
      <c r="IB16" s="514"/>
      <c r="IC16" s="514"/>
      <c r="ID16" s="514"/>
      <c r="IE16" s="514"/>
      <c r="IF16" s="514"/>
      <c r="IG16" s="514"/>
      <c r="IH16" s="514"/>
      <c r="II16" s="514"/>
      <c r="IJ16" s="514"/>
      <c r="IK16" s="514"/>
      <c r="IL16" s="514"/>
      <c r="IM16" s="514"/>
      <c r="IN16" s="514"/>
      <c r="IO16" s="514"/>
      <c r="IP16" s="514"/>
      <c r="IQ16" s="514"/>
      <c r="IR16" s="514"/>
      <c r="IS16" s="514"/>
      <c r="IT16" s="514"/>
      <c r="IU16" s="514"/>
    </row>
    <row r="17" spans="1:23" ht="23.25" customHeight="1" hidden="1">
      <c r="A17" s="552">
        <v>7</v>
      </c>
      <c r="B17" s="477" t="s">
        <v>141</v>
      </c>
      <c r="C17" s="634" t="s">
        <v>114</v>
      </c>
      <c r="D17" s="30" t="s">
        <v>29</v>
      </c>
      <c r="E17" s="7" t="s">
        <v>25</v>
      </c>
      <c r="F17" s="402" t="s">
        <v>108</v>
      </c>
      <c r="G17" s="401" t="s">
        <v>36</v>
      </c>
      <c r="H17" s="426">
        <f t="shared" si="0"/>
        <v>0</v>
      </c>
      <c r="I17" s="277"/>
      <c r="J17" s="359"/>
      <c r="K17" s="420"/>
      <c r="L17" s="421"/>
      <c r="M17" s="359"/>
      <c r="N17" s="422"/>
      <c r="O17" s="423"/>
      <c r="P17" s="424"/>
      <c r="Q17" s="420"/>
      <c r="R17" s="425"/>
      <c r="S17" s="424"/>
      <c r="T17" s="422"/>
      <c r="U17" s="82"/>
      <c r="V17" s="551"/>
      <c r="W17" s="420" t="s">
        <v>164</v>
      </c>
    </row>
    <row r="18" spans="1:22" ht="31.5" customHeight="1">
      <c r="A18" s="552">
        <v>8</v>
      </c>
      <c r="B18" s="575" t="s">
        <v>165</v>
      </c>
      <c r="C18" s="158" t="s">
        <v>115</v>
      </c>
      <c r="D18" s="30" t="s">
        <v>29</v>
      </c>
      <c r="E18" s="7" t="s">
        <v>25</v>
      </c>
      <c r="F18" s="402" t="s">
        <v>108</v>
      </c>
      <c r="G18" s="401" t="s">
        <v>36</v>
      </c>
      <c r="H18" s="770">
        <f t="shared" si="0"/>
        <v>88.24</v>
      </c>
      <c r="I18" s="637"/>
      <c r="J18" s="638"/>
      <c r="K18" s="639"/>
      <c r="L18" s="640"/>
      <c r="M18" s="638"/>
      <c r="N18" s="641"/>
      <c r="O18" s="642"/>
      <c r="P18" s="615"/>
      <c r="Q18" s="639"/>
      <c r="R18" s="643"/>
      <c r="S18" s="762">
        <v>88.24</v>
      </c>
      <c r="T18" s="418"/>
      <c r="U18" s="82"/>
      <c r="V18" s="551"/>
    </row>
    <row r="19" spans="1:22" ht="36" customHeight="1">
      <c r="A19" s="552">
        <v>9</v>
      </c>
      <c r="B19" s="575" t="s">
        <v>166</v>
      </c>
      <c r="C19" s="644" t="s">
        <v>115</v>
      </c>
      <c r="D19" s="30" t="s">
        <v>29</v>
      </c>
      <c r="E19" s="7" t="s">
        <v>25</v>
      </c>
      <c r="F19" s="402" t="s">
        <v>108</v>
      </c>
      <c r="G19" s="401" t="s">
        <v>36</v>
      </c>
      <c r="H19" s="770">
        <f>SUM(I19:T19)</f>
        <v>116.44</v>
      </c>
      <c r="I19" s="637"/>
      <c r="J19" s="638"/>
      <c r="K19" s="639"/>
      <c r="L19" s="640"/>
      <c r="M19" s="638"/>
      <c r="N19" s="641"/>
      <c r="O19" s="642"/>
      <c r="P19" s="615"/>
      <c r="Q19" s="639"/>
      <c r="R19" s="643"/>
      <c r="S19" s="762">
        <v>88.24</v>
      </c>
      <c r="T19" s="418">
        <v>28.2</v>
      </c>
      <c r="U19" s="82"/>
      <c r="V19" s="551"/>
    </row>
    <row r="20" spans="1:22" ht="24.75" customHeight="1">
      <c r="A20" s="552">
        <v>10</v>
      </c>
      <c r="B20" s="575" t="s">
        <v>167</v>
      </c>
      <c r="C20" s="644" t="s">
        <v>115</v>
      </c>
      <c r="D20" s="30" t="s">
        <v>29</v>
      </c>
      <c r="E20" s="7" t="s">
        <v>25</v>
      </c>
      <c r="F20" s="402" t="s">
        <v>108</v>
      </c>
      <c r="G20" s="401" t="s">
        <v>36</v>
      </c>
      <c r="H20" s="770">
        <f t="shared" si="0"/>
        <v>199.87</v>
      </c>
      <c r="I20" s="782"/>
      <c r="J20" s="783"/>
      <c r="K20" s="784"/>
      <c r="L20" s="785"/>
      <c r="M20" s="783"/>
      <c r="N20" s="786"/>
      <c r="O20" s="787"/>
      <c r="P20" s="762"/>
      <c r="Q20" s="784">
        <v>199.87</v>
      </c>
      <c r="R20" s="771"/>
      <c r="S20" s="762"/>
      <c r="T20" s="786"/>
      <c r="U20" s="82"/>
      <c r="V20" s="550"/>
    </row>
    <row r="21" spans="1:22" ht="24.75" customHeight="1">
      <c r="A21" s="721" t="s">
        <v>196</v>
      </c>
      <c r="B21" s="92" t="s">
        <v>197</v>
      </c>
      <c r="C21" s="644" t="s">
        <v>115</v>
      </c>
      <c r="D21" s="30" t="s">
        <v>29</v>
      </c>
      <c r="E21" s="719" t="s">
        <v>155</v>
      </c>
      <c r="F21" s="402" t="s">
        <v>108</v>
      </c>
      <c r="G21" s="724" t="s">
        <v>35</v>
      </c>
      <c r="H21" s="720">
        <f aca="true" t="shared" si="1" ref="H21:H31">SUM(I21:T21)</f>
        <v>6.92</v>
      </c>
      <c r="I21" s="637"/>
      <c r="J21" s="638">
        <v>6.92</v>
      </c>
      <c r="K21" s="639"/>
      <c r="L21" s="640"/>
      <c r="M21" s="638"/>
      <c r="N21" s="641"/>
      <c r="O21" s="642"/>
      <c r="P21" s="615"/>
      <c r="Q21" s="639"/>
      <c r="R21" s="643"/>
      <c r="S21" s="615"/>
      <c r="T21" s="418"/>
      <c r="U21" s="82"/>
      <c r="V21" s="550"/>
    </row>
    <row r="22" spans="1:22" ht="24.75" customHeight="1">
      <c r="A22" s="727" t="s">
        <v>198</v>
      </c>
      <c r="B22" s="728" t="s">
        <v>199</v>
      </c>
      <c r="C22" s="644" t="s">
        <v>115</v>
      </c>
      <c r="D22" s="30" t="s">
        <v>29</v>
      </c>
      <c r="E22" s="719" t="s">
        <v>155</v>
      </c>
      <c r="F22" s="402" t="s">
        <v>108</v>
      </c>
      <c r="G22" s="724" t="s">
        <v>35</v>
      </c>
      <c r="H22" s="720">
        <f t="shared" si="1"/>
        <v>18.32</v>
      </c>
      <c r="I22" s="729"/>
      <c r="J22" s="730"/>
      <c r="K22" s="731">
        <v>18.32</v>
      </c>
      <c r="L22" s="656"/>
      <c r="M22" s="730"/>
      <c r="N22" s="658"/>
      <c r="O22" s="732"/>
      <c r="P22" s="657"/>
      <c r="Q22" s="731"/>
      <c r="R22" s="659"/>
      <c r="S22" s="657"/>
      <c r="T22" s="462"/>
      <c r="U22" s="82"/>
      <c r="V22" s="550"/>
    </row>
    <row r="23" spans="1:22" ht="24.75" customHeight="1">
      <c r="A23" s="727" t="s">
        <v>200</v>
      </c>
      <c r="B23" s="92" t="s">
        <v>201</v>
      </c>
      <c r="C23" s="644" t="s">
        <v>156</v>
      </c>
      <c r="D23" s="30" t="s">
        <v>29</v>
      </c>
      <c r="E23" s="719" t="s">
        <v>155</v>
      </c>
      <c r="F23" s="402" t="s">
        <v>108</v>
      </c>
      <c r="G23" s="724" t="s">
        <v>35</v>
      </c>
      <c r="H23" s="720">
        <f t="shared" si="1"/>
        <v>12.2</v>
      </c>
      <c r="I23" s="729"/>
      <c r="J23" s="730"/>
      <c r="K23" s="731">
        <v>12.2</v>
      </c>
      <c r="L23" s="656"/>
      <c r="M23" s="730"/>
      <c r="N23" s="658"/>
      <c r="O23" s="732"/>
      <c r="P23" s="657"/>
      <c r="Q23" s="731"/>
      <c r="R23" s="659"/>
      <c r="S23" s="657"/>
      <c r="T23" s="462"/>
      <c r="U23" s="82"/>
      <c r="V23" s="550"/>
    </row>
    <row r="24" spans="1:22" ht="30" customHeight="1">
      <c r="A24" s="727" t="s">
        <v>203</v>
      </c>
      <c r="B24" s="92" t="s">
        <v>202</v>
      </c>
      <c r="C24" s="644" t="s">
        <v>115</v>
      </c>
      <c r="D24" s="30" t="s">
        <v>29</v>
      </c>
      <c r="E24" s="719" t="s">
        <v>155</v>
      </c>
      <c r="F24" s="733" t="s">
        <v>108</v>
      </c>
      <c r="G24" s="724" t="s">
        <v>35</v>
      </c>
      <c r="H24" s="720">
        <f t="shared" si="1"/>
        <v>11.99</v>
      </c>
      <c r="I24" s="729"/>
      <c r="J24" s="730"/>
      <c r="K24" s="731">
        <v>11.99</v>
      </c>
      <c r="L24" s="656"/>
      <c r="M24" s="730"/>
      <c r="N24" s="658"/>
      <c r="O24" s="732"/>
      <c r="P24" s="657"/>
      <c r="Q24" s="731"/>
      <c r="R24" s="659"/>
      <c r="S24" s="657"/>
      <c r="T24" s="462"/>
      <c r="U24" s="82"/>
      <c r="V24" s="550"/>
    </row>
    <row r="25" spans="1:22" ht="30" customHeight="1">
      <c r="A25" s="727" t="s">
        <v>209</v>
      </c>
      <c r="B25" s="728" t="s">
        <v>210</v>
      </c>
      <c r="C25" s="644" t="s">
        <v>115</v>
      </c>
      <c r="D25" s="30" t="s">
        <v>29</v>
      </c>
      <c r="E25" s="719" t="s">
        <v>155</v>
      </c>
      <c r="F25" s="733" t="s">
        <v>108</v>
      </c>
      <c r="G25" s="724" t="s">
        <v>35</v>
      </c>
      <c r="H25" s="720">
        <f t="shared" si="1"/>
        <v>3.98</v>
      </c>
      <c r="I25" s="729"/>
      <c r="J25" s="730"/>
      <c r="K25" s="731"/>
      <c r="L25" s="656">
        <v>3.98</v>
      </c>
      <c r="M25" s="730"/>
      <c r="N25" s="658"/>
      <c r="O25" s="732"/>
      <c r="P25" s="657"/>
      <c r="Q25" s="731"/>
      <c r="R25" s="659"/>
      <c r="S25" s="657"/>
      <c r="T25" s="462"/>
      <c r="U25" s="82"/>
      <c r="V25" s="550"/>
    </row>
    <row r="26" spans="1:22" ht="30" customHeight="1">
      <c r="A26" s="727" t="s">
        <v>221</v>
      </c>
      <c r="B26" s="92" t="s">
        <v>219</v>
      </c>
      <c r="C26" s="644" t="s">
        <v>156</v>
      </c>
      <c r="D26" s="30" t="s">
        <v>29</v>
      </c>
      <c r="E26" s="719" t="s">
        <v>155</v>
      </c>
      <c r="F26" s="733" t="s">
        <v>108</v>
      </c>
      <c r="G26" s="775" t="s">
        <v>35</v>
      </c>
      <c r="H26" s="720">
        <f t="shared" si="1"/>
        <v>61.036</v>
      </c>
      <c r="I26" s="729"/>
      <c r="J26" s="730"/>
      <c r="K26" s="731"/>
      <c r="L26" s="656"/>
      <c r="M26" s="730"/>
      <c r="N26" s="658"/>
      <c r="O26" s="732"/>
      <c r="P26" s="657">
        <v>61.036</v>
      </c>
      <c r="Q26" s="731"/>
      <c r="R26" s="659"/>
      <c r="S26" s="657"/>
      <c r="T26" s="462"/>
      <c r="U26" s="82"/>
      <c r="V26" s="550"/>
    </row>
    <row r="27" spans="1:22" ht="24.75" customHeight="1">
      <c r="A27" s="721" t="s">
        <v>222</v>
      </c>
      <c r="B27" s="92" t="s">
        <v>220</v>
      </c>
      <c r="C27" s="644" t="s">
        <v>115</v>
      </c>
      <c r="D27" s="30" t="s">
        <v>29</v>
      </c>
      <c r="E27" s="719" t="s">
        <v>155</v>
      </c>
      <c r="F27" s="733" t="s">
        <v>108</v>
      </c>
      <c r="G27" s="775" t="s">
        <v>35</v>
      </c>
      <c r="H27" s="720">
        <f t="shared" si="1"/>
        <v>5.164</v>
      </c>
      <c r="I27" s="637"/>
      <c r="J27" s="638"/>
      <c r="K27" s="639"/>
      <c r="L27" s="640"/>
      <c r="M27" s="638"/>
      <c r="N27" s="641"/>
      <c r="O27" s="642"/>
      <c r="P27" s="615">
        <v>5.164</v>
      </c>
      <c r="Q27" s="639"/>
      <c r="R27" s="643"/>
      <c r="S27" s="615"/>
      <c r="T27" s="418"/>
      <c r="U27" s="82"/>
      <c r="V27" s="550"/>
    </row>
    <row r="28" spans="1:22" ht="24.75" customHeight="1">
      <c r="A28" s="796" t="s">
        <v>230</v>
      </c>
      <c r="B28" s="92" t="s">
        <v>197</v>
      </c>
      <c r="C28" s="797" t="s">
        <v>156</v>
      </c>
      <c r="D28" s="798" t="s">
        <v>29</v>
      </c>
      <c r="E28" s="799" t="s">
        <v>155</v>
      </c>
      <c r="F28" s="800" t="s">
        <v>108</v>
      </c>
      <c r="G28" s="801" t="s">
        <v>35</v>
      </c>
      <c r="H28" s="802">
        <f>SUM(I28:T28)</f>
        <v>6.6</v>
      </c>
      <c r="I28" s="637"/>
      <c r="J28" s="638"/>
      <c r="K28" s="639"/>
      <c r="L28" s="640"/>
      <c r="M28" s="638"/>
      <c r="N28" s="641"/>
      <c r="O28" s="642"/>
      <c r="P28" s="615"/>
      <c r="Q28" s="639"/>
      <c r="R28" s="643">
        <v>6.6</v>
      </c>
      <c r="S28" s="615"/>
      <c r="T28" s="418"/>
      <c r="U28" s="82"/>
      <c r="V28" s="550"/>
    </row>
    <row r="29" spans="1:22" ht="24.75" customHeight="1">
      <c r="A29" s="796" t="s">
        <v>231</v>
      </c>
      <c r="B29" s="92" t="s">
        <v>232</v>
      </c>
      <c r="C29" s="644" t="s">
        <v>115</v>
      </c>
      <c r="D29" s="30" t="s">
        <v>29</v>
      </c>
      <c r="E29" s="719" t="s">
        <v>155</v>
      </c>
      <c r="F29" s="733" t="s">
        <v>108</v>
      </c>
      <c r="G29" s="775" t="s">
        <v>35</v>
      </c>
      <c r="H29" s="720">
        <f>SUM(I29:T29)</f>
        <v>10.22</v>
      </c>
      <c r="I29" s="637"/>
      <c r="J29" s="638"/>
      <c r="K29" s="639"/>
      <c r="L29" s="640"/>
      <c r="M29" s="638"/>
      <c r="N29" s="641"/>
      <c r="O29" s="642"/>
      <c r="P29" s="615"/>
      <c r="Q29" s="639"/>
      <c r="R29" s="643">
        <v>10.22</v>
      </c>
      <c r="S29" s="615"/>
      <c r="T29" s="418"/>
      <c r="U29" s="82"/>
      <c r="V29" s="550"/>
    </row>
    <row r="30" spans="1:22" ht="24.75" customHeight="1" thickBot="1">
      <c r="A30" s="803" t="s">
        <v>238</v>
      </c>
      <c r="B30" s="821" t="s">
        <v>239</v>
      </c>
      <c r="C30" s="726" t="s">
        <v>115</v>
      </c>
      <c r="D30" s="722" t="s">
        <v>29</v>
      </c>
      <c r="E30" s="725" t="s">
        <v>155</v>
      </c>
      <c r="F30" s="778" t="s">
        <v>108</v>
      </c>
      <c r="G30" s="779" t="s">
        <v>35</v>
      </c>
      <c r="H30" s="723">
        <f>SUM(I30:T30)</f>
        <v>128.68</v>
      </c>
      <c r="I30" s="813"/>
      <c r="J30" s="814"/>
      <c r="K30" s="815"/>
      <c r="L30" s="816"/>
      <c r="M30" s="814"/>
      <c r="N30" s="817"/>
      <c r="O30" s="818"/>
      <c r="P30" s="819"/>
      <c r="Q30" s="815"/>
      <c r="R30" s="820"/>
      <c r="S30" s="819">
        <v>128.68</v>
      </c>
      <c r="T30" s="497"/>
      <c r="U30" s="82"/>
      <c r="V30" s="550"/>
    </row>
    <row r="31" spans="1:22" ht="27.75" customHeight="1">
      <c r="A31" s="253">
        <v>11</v>
      </c>
      <c r="B31" s="386" t="s">
        <v>79</v>
      </c>
      <c r="C31" s="311" t="s">
        <v>27</v>
      </c>
      <c r="D31" s="312" t="s">
        <v>28</v>
      </c>
      <c r="E31" s="312" t="s">
        <v>28</v>
      </c>
      <c r="F31" s="299" t="s">
        <v>108</v>
      </c>
      <c r="G31" s="751" t="s">
        <v>35</v>
      </c>
      <c r="H31" s="489">
        <f t="shared" si="1"/>
        <v>75.59</v>
      </c>
      <c r="I31" s="388"/>
      <c r="J31" s="389"/>
      <c r="K31" s="390">
        <v>14.26</v>
      </c>
      <c r="L31" s="388"/>
      <c r="M31" s="389">
        <v>8.22</v>
      </c>
      <c r="N31" s="776">
        <v>28.33</v>
      </c>
      <c r="O31" s="391"/>
      <c r="P31" s="392">
        <v>7.89</v>
      </c>
      <c r="Q31" s="390">
        <v>16.89</v>
      </c>
      <c r="R31" s="777"/>
      <c r="S31" s="392"/>
      <c r="T31" s="776"/>
      <c r="U31" s="82"/>
      <c r="V31" s="564"/>
    </row>
    <row r="32" spans="1:22" ht="24" customHeight="1">
      <c r="A32" s="253">
        <v>12</v>
      </c>
      <c r="B32" s="387" t="s">
        <v>82</v>
      </c>
      <c r="C32" s="275" t="s">
        <v>27</v>
      </c>
      <c r="D32" s="276" t="s">
        <v>28</v>
      </c>
      <c r="E32" s="276" t="s">
        <v>28</v>
      </c>
      <c r="F32" s="299" t="s">
        <v>108</v>
      </c>
      <c r="G32" s="752" t="s">
        <v>36</v>
      </c>
      <c r="H32" s="269">
        <f t="shared" si="0"/>
        <v>127.08999999999997</v>
      </c>
      <c r="I32" s="393"/>
      <c r="J32" s="394">
        <v>1.87</v>
      </c>
      <c r="K32" s="395">
        <v>33.69</v>
      </c>
      <c r="L32" s="393">
        <v>9.75</v>
      </c>
      <c r="M32" s="394">
        <v>1.04</v>
      </c>
      <c r="N32" s="396">
        <v>20.11</v>
      </c>
      <c r="O32" s="397">
        <v>20.13</v>
      </c>
      <c r="P32" s="398">
        <v>4.68</v>
      </c>
      <c r="Q32" s="395">
        <v>28.72</v>
      </c>
      <c r="R32" s="399"/>
      <c r="S32" s="398">
        <v>2.19</v>
      </c>
      <c r="T32" s="396">
        <v>4.91</v>
      </c>
      <c r="U32" s="82"/>
      <c r="V32" s="564"/>
    </row>
    <row r="33" spans="1:22" ht="21.75" customHeight="1">
      <c r="A33" s="253">
        <v>13</v>
      </c>
      <c r="B33" s="92" t="s">
        <v>96</v>
      </c>
      <c r="C33" s="33" t="s">
        <v>27</v>
      </c>
      <c r="D33" s="30" t="s">
        <v>28</v>
      </c>
      <c r="E33" s="7" t="s">
        <v>25</v>
      </c>
      <c r="F33" s="299" t="s">
        <v>108</v>
      </c>
      <c r="G33" s="293" t="s">
        <v>36</v>
      </c>
      <c r="H33" s="426">
        <f aca="true" t="shared" si="2" ref="H33:H38">SUM(I33:T33)</f>
        <v>0</v>
      </c>
      <c r="I33" s="160"/>
      <c r="J33" s="161"/>
      <c r="K33" s="417"/>
      <c r="L33" s="160"/>
      <c r="M33" s="161"/>
      <c r="N33" s="418"/>
      <c r="O33" s="419"/>
      <c r="P33" s="99"/>
      <c r="Q33" s="417"/>
      <c r="R33" s="98"/>
      <c r="S33" s="99"/>
      <c r="T33" s="418"/>
      <c r="U33" s="82"/>
      <c r="V33" s="564"/>
    </row>
    <row r="34" spans="1:22" ht="21.75" customHeight="1">
      <c r="A34" s="721" t="s">
        <v>223</v>
      </c>
      <c r="B34" s="92" t="s">
        <v>224</v>
      </c>
      <c r="C34" s="33" t="s">
        <v>101</v>
      </c>
      <c r="D34" s="30" t="s">
        <v>28</v>
      </c>
      <c r="E34" s="719" t="s">
        <v>155</v>
      </c>
      <c r="F34" s="733" t="s">
        <v>108</v>
      </c>
      <c r="G34" s="188" t="s">
        <v>36</v>
      </c>
      <c r="H34" s="780">
        <f t="shared" si="2"/>
        <v>27.74</v>
      </c>
      <c r="I34" s="160"/>
      <c r="J34" s="161"/>
      <c r="K34" s="417"/>
      <c r="L34" s="160"/>
      <c r="M34" s="161"/>
      <c r="N34" s="418"/>
      <c r="O34" s="419"/>
      <c r="P34" s="781">
        <v>27.74</v>
      </c>
      <c r="Q34" s="417"/>
      <c r="R34" s="98"/>
      <c r="S34" s="99"/>
      <c r="T34" s="418"/>
      <c r="U34" s="82"/>
      <c r="V34" s="564"/>
    </row>
    <row r="35" spans="1:22" ht="31.5" customHeight="1">
      <c r="A35" s="253">
        <v>14</v>
      </c>
      <c r="B35" s="92" t="s">
        <v>234</v>
      </c>
      <c r="C35" s="33" t="s">
        <v>101</v>
      </c>
      <c r="D35" s="30" t="s">
        <v>28</v>
      </c>
      <c r="E35" s="719" t="s">
        <v>155</v>
      </c>
      <c r="F35" s="299" t="s">
        <v>108</v>
      </c>
      <c r="G35" s="291" t="s">
        <v>36</v>
      </c>
      <c r="H35" s="636">
        <f t="shared" si="2"/>
        <v>181.18</v>
      </c>
      <c r="I35" s="90"/>
      <c r="J35" s="161"/>
      <c r="K35" s="417"/>
      <c r="L35" s="160"/>
      <c r="M35" s="161"/>
      <c r="N35" s="418"/>
      <c r="O35" s="419"/>
      <c r="P35" s="99"/>
      <c r="Q35" s="417"/>
      <c r="R35" s="98"/>
      <c r="S35" s="739">
        <v>181.18</v>
      </c>
      <c r="T35" s="418"/>
      <c r="U35" s="82"/>
      <c r="V35" s="564"/>
    </row>
    <row r="36" spans="1:22" ht="23.25" customHeight="1">
      <c r="A36" s="253">
        <v>15</v>
      </c>
      <c r="B36" s="92" t="s">
        <v>111</v>
      </c>
      <c r="C36" s="33" t="s">
        <v>27</v>
      </c>
      <c r="D36" s="30" t="s">
        <v>28</v>
      </c>
      <c r="E36" s="7" t="s">
        <v>25</v>
      </c>
      <c r="F36" s="299" t="s">
        <v>108</v>
      </c>
      <c r="G36" s="291" t="s">
        <v>36</v>
      </c>
      <c r="H36" s="426">
        <f t="shared" si="2"/>
        <v>0</v>
      </c>
      <c r="I36" s="90"/>
      <c r="J36" s="161"/>
      <c r="K36" s="417"/>
      <c r="L36" s="160"/>
      <c r="M36" s="161"/>
      <c r="N36" s="418"/>
      <c r="O36" s="419"/>
      <c r="P36" s="99"/>
      <c r="Q36" s="417"/>
      <c r="R36" s="98"/>
      <c r="S36" s="99"/>
      <c r="T36" s="418"/>
      <c r="U36" s="82"/>
      <c r="V36" s="564"/>
    </row>
    <row r="37" spans="1:22" ht="25.5" customHeight="1">
      <c r="A37" s="552">
        <v>16</v>
      </c>
      <c r="B37" s="92" t="s">
        <v>131</v>
      </c>
      <c r="C37" s="33" t="s">
        <v>27</v>
      </c>
      <c r="D37" s="30" t="s">
        <v>28</v>
      </c>
      <c r="E37" s="7" t="s">
        <v>25</v>
      </c>
      <c r="F37" s="7" t="s">
        <v>108</v>
      </c>
      <c r="G37" s="753" t="s">
        <v>35</v>
      </c>
      <c r="H37" s="579">
        <f t="shared" si="2"/>
        <v>219.75</v>
      </c>
      <c r="I37" s="735"/>
      <c r="J37" s="736"/>
      <c r="K37" s="737"/>
      <c r="L37" s="735"/>
      <c r="M37" s="736"/>
      <c r="N37" s="614"/>
      <c r="O37" s="738"/>
      <c r="P37" s="739"/>
      <c r="Q37" s="737"/>
      <c r="R37" s="740"/>
      <c r="S37" s="739"/>
      <c r="T37" s="769">
        <v>219.75</v>
      </c>
      <c r="U37" s="82"/>
      <c r="V37" s="564"/>
    </row>
    <row r="38" spans="1:22" ht="25.5" customHeight="1">
      <c r="A38" s="734"/>
      <c r="B38" s="92" t="s">
        <v>204</v>
      </c>
      <c r="C38" s="33" t="s">
        <v>205</v>
      </c>
      <c r="D38" s="30" t="s">
        <v>28</v>
      </c>
      <c r="E38" s="635" t="s">
        <v>155</v>
      </c>
      <c r="F38" s="7" t="s">
        <v>108</v>
      </c>
      <c r="G38" s="753" t="s">
        <v>35</v>
      </c>
      <c r="H38" s="741">
        <f t="shared" si="2"/>
        <v>19.47</v>
      </c>
      <c r="I38" s="735"/>
      <c r="J38" s="736"/>
      <c r="K38" s="737">
        <v>19.47</v>
      </c>
      <c r="L38" s="735"/>
      <c r="M38" s="736"/>
      <c r="N38" s="614"/>
      <c r="O38" s="738"/>
      <c r="P38" s="739"/>
      <c r="Q38" s="737"/>
      <c r="R38" s="740"/>
      <c r="S38" s="739"/>
      <c r="T38" s="614"/>
      <c r="U38" s="82"/>
      <c r="V38" s="564"/>
    </row>
    <row r="39" spans="1:22" ht="31.5" customHeight="1">
      <c r="A39" s="734"/>
      <c r="B39" s="92" t="s">
        <v>206</v>
      </c>
      <c r="C39" s="33" t="s">
        <v>205</v>
      </c>
      <c r="D39" s="30" t="s">
        <v>28</v>
      </c>
      <c r="E39" s="635" t="s">
        <v>155</v>
      </c>
      <c r="F39" s="7" t="s">
        <v>108</v>
      </c>
      <c r="G39" s="753" t="s">
        <v>35</v>
      </c>
      <c r="H39" s="741">
        <f t="shared" si="0"/>
        <v>3.46</v>
      </c>
      <c r="I39" s="743"/>
      <c r="J39" s="744"/>
      <c r="K39" s="745">
        <v>3.46</v>
      </c>
      <c r="L39" s="743"/>
      <c r="M39" s="744"/>
      <c r="N39" s="746"/>
      <c r="O39" s="747"/>
      <c r="P39" s="748"/>
      <c r="Q39" s="745"/>
      <c r="R39" s="749"/>
      <c r="S39" s="748"/>
      <c r="T39" s="746"/>
      <c r="U39" s="82"/>
      <c r="V39" s="564"/>
    </row>
    <row r="40" spans="1:22" ht="31.5" customHeight="1">
      <c r="A40" s="750"/>
      <c r="B40" s="238" t="s">
        <v>211</v>
      </c>
      <c r="C40" s="33" t="s">
        <v>205</v>
      </c>
      <c r="D40" s="30" t="s">
        <v>28</v>
      </c>
      <c r="E40" s="635" t="s">
        <v>155</v>
      </c>
      <c r="F40" s="7" t="s">
        <v>108</v>
      </c>
      <c r="G40" s="753" t="s">
        <v>35</v>
      </c>
      <c r="H40" s="741">
        <f>SUM(I40:T40)</f>
        <v>12.16</v>
      </c>
      <c r="I40" s="735"/>
      <c r="J40" s="736"/>
      <c r="K40" s="614"/>
      <c r="L40" s="740">
        <v>12.16</v>
      </c>
      <c r="M40" s="739"/>
      <c r="N40" s="614"/>
      <c r="O40" s="738"/>
      <c r="P40" s="739"/>
      <c r="Q40" s="614"/>
      <c r="R40" s="740"/>
      <c r="S40" s="739"/>
      <c r="T40" s="614"/>
      <c r="U40" s="82"/>
      <c r="V40" s="564"/>
    </row>
    <row r="41" spans="1:22" ht="31.5" customHeight="1" thickBot="1">
      <c r="A41" s="750"/>
      <c r="B41" s="238" t="s">
        <v>233</v>
      </c>
      <c r="C41" s="33" t="s">
        <v>205</v>
      </c>
      <c r="D41" s="30" t="s">
        <v>28</v>
      </c>
      <c r="E41" s="635" t="s">
        <v>155</v>
      </c>
      <c r="F41" s="7" t="s">
        <v>108</v>
      </c>
      <c r="G41" s="753" t="s">
        <v>35</v>
      </c>
      <c r="H41" s="741">
        <f>SUM(I41:T41)</f>
        <v>26.37</v>
      </c>
      <c r="I41" s="806"/>
      <c r="J41" s="758"/>
      <c r="K41" s="807"/>
      <c r="L41" s="808"/>
      <c r="M41" s="809"/>
      <c r="N41" s="810"/>
      <c r="O41" s="809"/>
      <c r="P41" s="809"/>
      <c r="Q41" s="807"/>
      <c r="R41" s="808"/>
      <c r="S41" s="809">
        <v>26.37</v>
      </c>
      <c r="T41" s="810"/>
      <c r="U41" s="82"/>
      <c r="V41" s="564"/>
    </row>
    <row r="42" spans="1:22" ht="21" customHeight="1">
      <c r="A42" s="210">
        <v>17</v>
      </c>
      <c r="B42" s="478" t="s">
        <v>142</v>
      </c>
      <c r="C42" s="479" t="s">
        <v>41</v>
      </c>
      <c r="D42" s="480" t="s">
        <v>42</v>
      </c>
      <c r="E42" s="480" t="s">
        <v>42</v>
      </c>
      <c r="F42" s="83" t="s">
        <v>108</v>
      </c>
      <c r="G42" s="481" t="s">
        <v>36</v>
      </c>
      <c r="H42" s="482">
        <f t="shared" si="0"/>
        <v>19.57</v>
      </c>
      <c r="I42" s="804"/>
      <c r="J42" s="805">
        <v>2.36</v>
      </c>
      <c r="K42" s="757">
        <v>1.78</v>
      </c>
      <c r="L42" s="754"/>
      <c r="M42" s="755">
        <v>7.34</v>
      </c>
      <c r="N42" s="756"/>
      <c r="O42" s="755"/>
      <c r="P42" s="755"/>
      <c r="Q42" s="757">
        <v>8.09</v>
      </c>
      <c r="R42" s="754"/>
      <c r="S42" s="755"/>
      <c r="T42" s="756"/>
      <c r="U42" s="82"/>
      <c r="V42" s="563"/>
    </row>
    <row r="43" spans="1:22" ht="30" customHeight="1">
      <c r="A43" s="253">
        <v>18</v>
      </c>
      <c r="B43" s="238" t="s">
        <v>124</v>
      </c>
      <c r="C43" s="470" t="s">
        <v>41</v>
      </c>
      <c r="D43" s="471" t="s">
        <v>83</v>
      </c>
      <c r="E43" s="7" t="s">
        <v>25</v>
      </c>
      <c r="F43" s="299" t="s">
        <v>108</v>
      </c>
      <c r="G43" s="472" t="s">
        <v>36</v>
      </c>
      <c r="H43" s="822">
        <f>SUM(I43:T43)</f>
        <v>146.94</v>
      </c>
      <c r="I43" s="645"/>
      <c r="J43" s="646"/>
      <c r="K43" s="647"/>
      <c r="L43" s="645"/>
      <c r="M43" s="646"/>
      <c r="N43" s="648"/>
      <c r="O43" s="649"/>
      <c r="P43" s="650"/>
      <c r="Q43" s="648"/>
      <c r="R43" s="649"/>
      <c r="S43" s="823">
        <v>146.94</v>
      </c>
      <c r="T43" s="422"/>
      <c r="U43" s="82"/>
      <c r="V43" s="651"/>
    </row>
    <row r="44" spans="1:22" ht="31.5">
      <c r="A44" s="253">
        <v>19</v>
      </c>
      <c r="B44" s="370" t="s">
        <v>125</v>
      </c>
      <c r="C44" s="245" t="s">
        <v>41</v>
      </c>
      <c r="D44" s="244" t="s">
        <v>83</v>
      </c>
      <c r="E44" s="7" t="s">
        <v>25</v>
      </c>
      <c r="F44" s="7" t="s">
        <v>108</v>
      </c>
      <c r="G44" s="293" t="s">
        <v>36</v>
      </c>
      <c r="H44" s="427">
        <f t="shared" si="0"/>
        <v>0</v>
      </c>
      <c r="I44" s="160"/>
      <c r="J44" s="161"/>
      <c r="K44" s="417"/>
      <c r="L44" s="160"/>
      <c r="M44" s="161"/>
      <c r="N44" s="418"/>
      <c r="O44" s="98"/>
      <c r="P44" s="99"/>
      <c r="Q44" s="418"/>
      <c r="R44" s="98"/>
      <c r="S44" s="99"/>
      <c r="T44" s="418"/>
      <c r="U44" s="82"/>
      <c r="V44" s="550"/>
    </row>
    <row r="45" spans="1:22" ht="37.5" customHeight="1">
      <c r="A45" s="253">
        <v>20</v>
      </c>
      <c r="B45" s="370" t="s">
        <v>126</v>
      </c>
      <c r="C45" s="245" t="s">
        <v>41</v>
      </c>
      <c r="D45" s="244" t="s">
        <v>83</v>
      </c>
      <c r="E45" s="635" t="s">
        <v>155</v>
      </c>
      <c r="F45" s="7" t="s">
        <v>108</v>
      </c>
      <c r="G45" s="293" t="s">
        <v>36</v>
      </c>
      <c r="H45" s="652">
        <f t="shared" si="0"/>
        <v>0</v>
      </c>
      <c r="I45" s="640"/>
      <c r="J45" s="638"/>
      <c r="K45" s="639"/>
      <c r="L45" s="640"/>
      <c r="M45" s="638"/>
      <c r="N45" s="641"/>
      <c r="O45" s="643"/>
      <c r="P45" s="615"/>
      <c r="Q45" s="641"/>
      <c r="R45" s="643"/>
      <c r="S45" s="615"/>
      <c r="T45" s="418"/>
      <c r="U45" s="82"/>
      <c r="V45" s="550"/>
    </row>
    <row r="46" spans="1:22" ht="35.25" customHeight="1">
      <c r="A46" s="553">
        <v>21</v>
      </c>
      <c r="B46" s="554" t="s">
        <v>127</v>
      </c>
      <c r="C46" s="245" t="s">
        <v>41</v>
      </c>
      <c r="D46" s="244" t="s">
        <v>83</v>
      </c>
      <c r="E46" s="7" t="s">
        <v>25</v>
      </c>
      <c r="F46" s="7" t="s">
        <v>108</v>
      </c>
      <c r="G46" s="293" t="s">
        <v>36</v>
      </c>
      <c r="H46" s="824">
        <f t="shared" si="0"/>
        <v>199.23</v>
      </c>
      <c r="I46" s="640"/>
      <c r="J46" s="638"/>
      <c r="K46" s="639"/>
      <c r="L46" s="640"/>
      <c r="M46" s="638"/>
      <c r="N46" s="641"/>
      <c r="O46" s="643"/>
      <c r="P46" s="615"/>
      <c r="Q46" s="641"/>
      <c r="R46" s="643"/>
      <c r="S46" s="762">
        <v>199.23</v>
      </c>
      <c r="T46" s="418"/>
      <c r="U46" s="82"/>
      <c r="V46" s="651"/>
    </row>
    <row r="47" spans="1:22" s="514" customFormat="1" ht="34.5" customHeight="1">
      <c r="A47" s="253">
        <v>22</v>
      </c>
      <c r="B47" s="653" t="s">
        <v>112</v>
      </c>
      <c r="C47" s="245" t="s">
        <v>41</v>
      </c>
      <c r="D47" s="244" t="s">
        <v>83</v>
      </c>
      <c r="E47" s="7" t="s">
        <v>25</v>
      </c>
      <c r="F47" s="7" t="s">
        <v>108</v>
      </c>
      <c r="G47" s="291" t="s">
        <v>36</v>
      </c>
      <c r="H47" s="838">
        <f t="shared" si="0"/>
        <v>94.37</v>
      </c>
      <c r="I47" s="640"/>
      <c r="J47" s="638"/>
      <c r="K47" s="639"/>
      <c r="L47" s="640"/>
      <c r="M47" s="638"/>
      <c r="N47" s="641"/>
      <c r="O47" s="643"/>
      <c r="P47" s="615"/>
      <c r="Q47" s="641"/>
      <c r="R47" s="643"/>
      <c r="S47" s="615"/>
      <c r="T47" s="418">
        <v>94.37</v>
      </c>
      <c r="U47" s="654"/>
      <c r="V47" s="550"/>
    </row>
    <row r="48" spans="1:22" s="514" customFormat="1" ht="40.5" customHeight="1">
      <c r="A48" s="553">
        <v>23</v>
      </c>
      <c r="B48" s="554" t="s">
        <v>168</v>
      </c>
      <c r="C48" s="245" t="s">
        <v>41</v>
      </c>
      <c r="D48" s="244" t="s">
        <v>83</v>
      </c>
      <c r="E48" s="635" t="s">
        <v>155</v>
      </c>
      <c r="F48" s="7" t="s">
        <v>108</v>
      </c>
      <c r="G48" s="291" t="s">
        <v>36</v>
      </c>
      <c r="H48" s="652">
        <f t="shared" si="0"/>
        <v>0</v>
      </c>
      <c r="I48" s="640"/>
      <c r="J48" s="638"/>
      <c r="K48" s="639"/>
      <c r="L48" s="640"/>
      <c r="M48" s="638"/>
      <c r="N48" s="641"/>
      <c r="O48" s="643"/>
      <c r="P48" s="615"/>
      <c r="Q48" s="641"/>
      <c r="R48" s="643"/>
      <c r="S48" s="615"/>
      <c r="T48" s="418"/>
      <c r="U48" s="654"/>
      <c r="V48" s="651"/>
    </row>
    <row r="49" spans="1:22" s="514" customFormat="1" ht="39" customHeight="1">
      <c r="A49" s="552">
        <v>24</v>
      </c>
      <c r="B49" s="377" t="s">
        <v>128</v>
      </c>
      <c r="C49" s="260" t="s">
        <v>41</v>
      </c>
      <c r="D49" s="93" t="s">
        <v>83</v>
      </c>
      <c r="E49" s="635" t="s">
        <v>155</v>
      </c>
      <c r="F49" s="7" t="s">
        <v>108</v>
      </c>
      <c r="G49" s="93" t="s">
        <v>36</v>
      </c>
      <c r="H49" s="636">
        <f t="shared" si="0"/>
        <v>0</v>
      </c>
      <c r="I49" s="640"/>
      <c r="J49" s="638"/>
      <c r="K49" s="641"/>
      <c r="L49" s="640"/>
      <c r="M49" s="638"/>
      <c r="N49" s="641"/>
      <c r="O49" s="643"/>
      <c r="P49" s="615"/>
      <c r="Q49" s="641"/>
      <c r="R49" s="643"/>
      <c r="S49" s="615"/>
      <c r="T49" s="418"/>
      <c r="U49" s="654"/>
      <c r="V49" s="651"/>
    </row>
    <row r="50" spans="1:22" s="514" customFormat="1" ht="38.25" customHeight="1">
      <c r="A50" s="253">
        <v>25</v>
      </c>
      <c r="B50" s="655" t="s">
        <v>169</v>
      </c>
      <c r="C50" s="260" t="s">
        <v>41</v>
      </c>
      <c r="D50" s="93" t="s">
        <v>83</v>
      </c>
      <c r="E50" s="635" t="s">
        <v>155</v>
      </c>
      <c r="F50" s="7" t="s">
        <v>108</v>
      </c>
      <c r="G50" s="93" t="s">
        <v>36</v>
      </c>
      <c r="H50" s="636">
        <f t="shared" si="0"/>
        <v>0</v>
      </c>
      <c r="I50" s="640"/>
      <c r="J50" s="638"/>
      <c r="K50" s="641"/>
      <c r="L50" s="656"/>
      <c r="M50" s="657"/>
      <c r="N50" s="658"/>
      <c r="O50" s="659"/>
      <c r="P50" s="657"/>
      <c r="Q50" s="660"/>
      <c r="R50" s="640"/>
      <c r="S50" s="615"/>
      <c r="T50" s="459"/>
      <c r="U50" s="661"/>
      <c r="V50" s="651"/>
    </row>
    <row r="51" spans="1:22" s="514" customFormat="1" ht="39.75" customHeight="1">
      <c r="A51" s="253">
        <v>26</v>
      </c>
      <c r="B51" s="554" t="s">
        <v>170</v>
      </c>
      <c r="C51" s="260" t="s">
        <v>41</v>
      </c>
      <c r="D51" s="93" t="s">
        <v>83</v>
      </c>
      <c r="E51" s="635" t="s">
        <v>155</v>
      </c>
      <c r="F51" s="7" t="s">
        <v>108</v>
      </c>
      <c r="G51" s="93" t="s">
        <v>36</v>
      </c>
      <c r="H51" s="636">
        <f t="shared" si="0"/>
        <v>0</v>
      </c>
      <c r="I51" s="640"/>
      <c r="J51" s="638"/>
      <c r="K51" s="641"/>
      <c r="L51" s="656"/>
      <c r="M51" s="657"/>
      <c r="N51" s="658"/>
      <c r="O51" s="659"/>
      <c r="P51" s="657"/>
      <c r="Q51" s="660"/>
      <c r="R51" s="640"/>
      <c r="S51" s="615"/>
      <c r="T51" s="459"/>
      <c r="U51" s="661"/>
      <c r="V51" s="651"/>
    </row>
    <row r="52" spans="1:22" s="514" customFormat="1" ht="34.5" customHeight="1">
      <c r="A52" s="253">
        <v>27</v>
      </c>
      <c r="B52" s="554" t="s">
        <v>171</v>
      </c>
      <c r="C52" s="260" t="s">
        <v>41</v>
      </c>
      <c r="D52" s="93" t="s">
        <v>83</v>
      </c>
      <c r="E52" s="635" t="s">
        <v>155</v>
      </c>
      <c r="F52" s="7" t="s">
        <v>108</v>
      </c>
      <c r="G52" s="93" t="s">
        <v>36</v>
      </c>
      <c r="H52" s="636">
        <f t="shared" si="0"/>
        <v>0</v>
      </c>
      <c r="I52" s="640"/>
      <c r="J52" s="638"/>
      <c r="K52" s="641"/>
      <c r="L52" s="656"/>
      <c r="M52" s="657"/>
      <c r="N52" s="658"/>
      <c r="O52" s="659"/>
      <c r="P52" s="657"/>
      <c r="Q52" s="660"/>
      <c r="R52" s="640"/>
      <c r="S52" s="615"/>
      <c r="T52" s="459"/>
      <c r="U52" s="661"/>
      <c r="V52" s="651"/>
    </row>
    <row r="53" spans="1:22" s="514" customFormat="1" ht="48" customHeight="1">
      <c r="A53" s="253">
        <v>28</v>
      </c>
      <c r="B53" s="554" t="s">
        <v>172</v>
      </c>
      <c r="C53" s="260" t="s">
        <v>41</v>
      </c>
      <c r="D53" s="93" t="s">
        <v>83</v>
      </c>
      <c r="E53" s="635" t="s">
        <v>155</v>
      </c>
      <c r="F53" s="7" t="s">
        <v>108</v>
      </c>
      <c r="G53" s="93" t="s">
        <v>36</v>
      </c>
      <c r="H53" s="636">
        <f t="shared" si="0"/>
        <v>0</v>
      </c>
      <c r="I53" s="640"/>
      <c r="J53" s="638"/>
      <c r="K53" s="641"/>
      <c r="L53" s="656"/>
      <c r="M53" s="657"/>
      <c r="N53" s="658"/>
      <c r="O53" s="659"/>
      <c r="P53" s="657"/>
      <c r="Q53" s="660"/>
      <c r="R53" s="640"/>
      <c r="S53" s="615"/>
      <c r="T53" s="459"/>
      <c r="U53" s="661"/>
      <c r="V53" s="651"/>
    </row>
    <row r="54" spans="1:22" s="514" customFormat="1" ht="33.75" customHeight="1">
      <c r="A54" s="253">
        <v>29</v>
      </c>
      <c r="B54" s="554" t="s">
        <v>173</v>
      </c>
      <c r="C54" s="260" t="s">
        <v>41</v>
      </c>
      <c r="D54" s="93" t="s">
        <v>83</v>
      </c>
      <c r="E54" s="635" t="s">
        <v>155</v>
      </c>
      <c r="F54" s="7" t="s">
        <v>108</v>
      </c>
      <c r="G54" s="93" t="s">
        <v>36</v>
      </c>
      <c r="H54" s="636">
        <f t="shared" si="0"/>
        <v>0</v>
      </c>
      <c r="I54" s="640"/>
      <c r="J54" s="638"/>
      <c r="K54" s="641"/>
      <c r="L54" s="656"/>
      <c r="M54" s="657"/>
      <c r="N54" s="658"/>
      <c r="O54" s="659"/>
      <c r="P54" s="657"/>
      <c r="Q54" s="660"/>
      <c r="R54" s="640"/>
      <c r="S54" s="615"/>
      <c r="T54" s="459"/>
      <c r="U54" s="661"/>
      <c r="V54" s="651"/>
    </row>
    <row r="55" spans="1:22" s="514" customFormat="1" ht="31.5">
      <c r="A55" s="253">
        <v>30</v>
      </c>
      <c r="B55" s="554" t="s">
        <v>174</v>
      </c>
      <c r="C55" s="260" t="s">
        <v>41</v>
      </c>
      <c r="D55" s="93" t="s">
        <v>83</v>
      </c>
      <c r="E55" s="7" t="s">
        <v>25</v>
      </c>
      <c r="F55" s="7" t="s">
        <v>108</v>
      </c>
      <c r="G55" s="93" t="s">
        <v>36</v>
      </c>
      <c r="H55" s="426">
        <f t="shared" si="0"/>
        <v>0</v>
      </c>
      <c r="I55" s="160"/>
      <c r="J55" s="161"/>
      <c r="K55" s="418"/>
      <c r="L55" s="460"/>
      <c r="M55" s="461"/>
      <c r="N55" s="462"/>
      <c r="O55" s="463"/>
      <c r="P55" s="461"/>
      <c r="Q55" s="464"/>
      <c r="R55" s="160"/>
      <c r="S55" s="99"/>
      <c r="T55" s="459"/>
      <c r="U55" s="661"/>
      <c r="V55" s="651"/>
    </row>
    <row r="56" spans="1:22" s="514" customFormat="1" ht="42" customHeight="1">
      <c r="A56" s="188">
        <v>31</v>
      </c>
      <c r="B56" s="554" t="s">
        <v>175</v>
      </c>
      <c r="C56" s="260" t="s">
        <v>41</v>
      </c>
      <c r="D56" s="93" t="s">
        <v>83</v>
      </c>
      <c r="E56" s="635" t="s">
        <v>155</v>
      </c>
      <c r="F56" s="7" t="s">
        <v>108</v>
      </c>
      <c r="G56" s="93" t="s">
        <v>36</v>
      </c>
      <c r="H56" s="636">
        <f t="shared" si="0"/>
        <v>0</v>
      </c>
      <c r="I56" s="640"/>
      <c r="J56" s="638"/>
      <c r="K56" s="641"/>
      <c r="L56" s="640"/>
      <c r="M56" s="615"/>
      <c r="N56" s="641"/>
      <c r="O56" s="643"/>
      <c r="P56" s="615"/>
      <c r="Q56" s="662"/>
      <c r="R56" s="640"/>
      <c r="S56" s="615"/>
      <c r="T56" s="459"/>
      <c r="U56" s="661"/>
      <c r="V56" s="651"/>
    </row>
    <row r="57" spans="1:22" s="514" customFormat="1" ht="24" customHeight="1">
      <c r="A57" s="188">
        <v>32</v>
      </c>
      <c r="B57" s="377" t="s">
        <v>176</v>
      </c>
      <c r="C57" s="260" t="s">
        <v>41</v>
      </c>
      <c r="D57" s="93" t="s">
        <v>83</v>
      </c>
      <c r="E57" s="7" t="s">
        <v>25</v>
      </c>
      <c r="F57" s="7" t="s">
        <v>108</v>
      </c>
      <c r="G57" s="93" t="s">
        <v>36</v>
      </c>
      <c r="H57" s="770">
        <f aca="true" t="shared" si="3" ref="H57:H64">SUM(I57:T57)</f>
        <v>109.05</v>
      </c>
      <c r="I57" s="771"/>
      <c r="J57" s="762"/>
      <c r="K57" s="772"/>
      <c r="L57" s="771"/>
      <c r="M57" s="762"/>
      <c r="N57" s="772"/>
      <c r="O57" s="771">
        <v>109.05</v>
      </c>
      <c r="P57" s="762"/>
      <c r="Q57" s="772"/>
      <c r="R57" s="771"/>
      <c r="S57" s="762"/>
      <c r="T57" s="773"/>
      <c r="U57" s="661"/>
      <c r="V57" s="663"/>
    </row>
    <row r="58" spans="1:22" s="514" customFormat="1" ht="32.25" customHeight="1" thickBot="1">
      <c r="A58" s="832"/>
      <c r="B58" s="833" t="s">
        <v>215</v>
      </c>
      <c r="C58" s="245" t="s">
        <v>214</v>
      </c>
      <c r="D58" s="244" t="s">
        <v>216</v>
      </c>
      <c r="E58" s="7" t="s">
        <v>25</v>
      </c>
      <c r="F58" s="834" t="s">
        <v>108</v>
      </c>
      <c r="G58" s="290" t="s">
        <v>36</v>
      </c>
      <c r="H58" s="770">
        <f t="shared" si="3"/>
        <v>118.8</v>
      </c>
      <c r="I58" s="837"/>
      <c r="J58" s="836"/>
      <c r="K58" s="772"/>
      <c r="L58" s="837"/>
      <c r="M58" s="836"/>
      <c r="N58" s="772">
        <v>118.8</v>
      </c>
      <c r="O58" s="837"/>
      <c r="P58" s="836"/>
      <c r="Q58" s="772"/>
      <c r="R58" s="837"/>
      <c r="S58" s="836"/>
      <c r="T58" s="773"/>
      <c r="U58" s="569"/>
      <c r="V58" s="664"/>
    </row>
    <row r="59" spans="1:22" s="514" customFormat="1" ht="32.25" customHeight="1">
      <c r="A59" s="830"/>
      <c r="B59" s="833" t="s">
        <v>242</v>
      </c>
      <c r="C59" s="260" t="s">
        <v>41</v>
      </c>
      <c r="D59" s="93" t="s">
        <v>83</v>
      </c>
      <c r="E59" s="774" t="s">
        <v>217</v>
      </c>
      <c r="F59" s="7" t="s">
        <v>108</v>
      </c>
      <c r="G59" s="93" t="s">
        <v>36</v>
      </c>
      <c r="H59" s="770">
        <f t="shared" si="3"/>
        <v>137.24</v>
      </c>
      <c r="I59" s="761"/>
      <c r="J59" s="760"/>
      <c r="K59" s="759"/>
      <c r="L59" s="761"/>
      <c r="M59" s="760"/>
      <c r="N59" s="759"/>
      <c r="O59" s="761"/>
      <c r="P59" s="760"/>
      <c r="Q59" s="759"/>
      <c r="R59" s="761"/>
      <c r="S59" s="760"/>
      <c r="T59" s="763">
        <v>137.24</v>
      </c>
      <c r="U59" s="309"/>
      <c r="V59" s="664"/>
    </row>
    <row r="60" spans="1:22" s="514" customFormat="1" ht="32.25" customHeight="1">
      <c r="A60" s="832"/>
      <c r="B60" s="831" t="s">
        <v>243</v>
      </c>
      <c r="C60" s="260" t="s">
        <v>41</v>
      </c>
      <c r="D60" s="93" t="s">
        <v>83</v>
      </c>
      <c r="E60" s="774" t="s">
        <v>217</v>
      </c>
      <c r="F60" s="7" t="s">
        <v>108</v>
      </c>
      <c r="G60" s="93" t="s">
        <v>36</v>
      </c>
      <c r="H60" s="770">
        <f t="shared" si="3"/>
        <v>48.24</v>
      </c>
      <c r="I60" s="835"/>
      <c r="J60" s="836"/>
      <c r="K60" s="772"/>
      <c r="L60" s="835"/>
      <c r="M60" s="836"/>
      <c r="N60" s="772"/>
      <c r="O60" s="835"/>
      <c r="P60" s="836"/>
      <c r="Q60" s="772"/>
      <c r="R60" s="835"/>
      <c r="S60" s="836"/>
      <c r="T60" s="773">
        <v>48.24</v>
      </c>
      <c r="U60" s="309"/>
      <c r="V60" s="664"/>
    </row>
    <row r="61" spans="1:22" s="514" customFormat="1" ht="32.25" customHeight="1" thickBot="1">
      <c r="A61" s="825"/>
      <c r="B61" s="833" t="s">
        <v>244</v>
      </c>
      <c r="C61" s="260" t="s">
        <v>41</v>
      </c>
      <c r="D61" s="93" t="s">
        <v>83</v>
      </c>
      <c r="E61" s="774" t="s">
        <v>217</v>
      </c>
      <c r="F61" s="7" t="s">
        <v>108</v>
      </c>
      <c r="G61" s="93" t="s">
        <v>36</v>
      </c>
      <c r="H61" s="770">
        <f t="shared" si="3"/>
        <v>396</v>
      </c>
      <c r="I61" s="826"/>
      <c r="J61" s="827"/>
      <c r="K61" s="828"/>
      <c r="L61" s="826"/>
      <c r="M61" s="827"/>
      <c r="N61" s="828"/>
      <c r="O61" s="826"/>
      <c r="P61" s="827"/>
      <c r="Q61" s="828"/>
      <c r="R61" s="826"/>
      <c r="S61" s="827"/>
      <c r="T61" s="829">
        <v>396</v>
      </c>
      <c r="U61" s="309"/>
      <c r="V61" s="664"/>
    </row>
    <row r="62" spans="1:24" s="665" customFormat="1" ht="33" customHeight="1" hidden="1">
      <c r="A62" s="314">
        <v>33</v>
      </c>
      <c r="B62" s="350" t="s">
        <v>37</v>
      </c>
      <c r="C62" s="315" t="s">
        <v>177</v>
      </c>
      <c r="D62" s="316" t="s">
        <v>43</v>
      </c>
      <c r="E62" s="428" t="s">
        <v>123</v>
      </c>
      <c r="F62" s="436" t="s">
        <v>108</v>
      </c>
      <c r="G62" s="317" t="s">
        <v>35</v>
      </c>
      <c r="H62" s="457">
        <f t="shared" si="3"/>
        <v>0</v>
      </c>
      <c r="I62" s="430"/>
      <c r="J62" s="431"/>
      <c r="K62" s="432"/>
      <c r="L62" s="430"/>
      <c r="M62" s="431"/>
      <c r="N62" s="432"/>
      <c r="O62" s="430"/>
      <c r="P62" s="431"/>
      <c r="Q62" s="433"/>
      <c r="R62" s="430"/>
      <c r="S62" s="431"/>
      <c r="T62" s="433"/>
      <c r="U62" s="467"/>
      <c r="V62" s="664"/>
      <c r="X62" s="331"/>
    </row>
    <row r="63" spans="1:24" s="665" customFormat="1" ht="30" customHeight="1" hidden="1" thickBot="1">
      <c r="A63" s="346">
        <v>34</v>
      </c>
      <c r="B63" s="351" t="s">
        <v>38</v>
      </c>
      <c r="C63" s="347" t="s">
        <v>177</v>
      </c>
      <c r="D63" s="348" t="s">
        <v>43</v>
      </c>
      <c r="E63" s="429" t="s">
        <v>123</v>
      </c>
      <c r="F63" s="437" t="s">
        <v>108</v>
      </c>
      <c r="G63" s="349" t="s">
        <v>36</v>
      </c>
      <c r="H63" s="458">
        <f t="shared" si="3"/>
        <v>0</v>
      </c>
      <c r="I63" s="566"/>
      <c r="J63" s="567"/>
      <c r="K63" s="565"/>
      <c r="L63" s="434"/>
      <c r="M63" s="435"/>
      <c r="N63" s="568"/>
      <c r="O63" s="570"/>
      <c r="P63" s="435"/>
      <c r="Q63" s="571"/>
      <c r="R63" s="570"/>
      <c r="S63" s="435"/>
      <c r="T63" s="571"/>
      <c r="U63" s="666"/>
      <c r="V63" s="309"/>
      <c r="X63" s="331"/>
    </row>
    <row r="64" spans="1:23" s="514" customFormat="1" ht="1.5" customHeight="1" hidden="1" thickBot="1">
      <c r="A64" s="253">
        <v>35</v>
      </c>
      <c r="B64" s="352" t="s">
        <v>38</v>
      </c>
      <c r="C64" s="260" t="s">
        <v>178</v>
      </c>
      <c r="D64" s="244" t="s">
        <v>45</v>
      </c>
      <c r="E64" s="6" t="s">
        <v>123</v>
      </c>
      <c r="F64" s="300">
        <v>26</v>
      </c>
      <c r="G64" s="290" t="s">
        <v>36</v>
      </c>
      <c r="H64" s="79">
        <f t="shared" si="3"/>
        <v>0</v>
      </c>
      <c r="I64" s="372"/>
      <c r="J64" s="373"/>
      <c r="K64" s="439"/>
      <c r="L64" s="372"/>
      <c r="M64" s="373"/>
      <c r="N64" s="439"/>
      <c r="O64" s="372"/>
      <c r="P64" s="373"/>
      <c r="Q64" s="439"/>
      <c r="R64" s="372"/>
      <c r="S64" s="373"/>
      <c r="T64" s="440"/>
      <c r="U64" s="186"/>
      <c r="V64" s="309"/>
      <c r="W64" s="667"/>
    </row>
    <row r="65" spans="1:21" ht="15.75">
      <c r="A65" s="254"/>
      <c r="B65" s="247"/>
      <c r="C65" s="36"/>
      <c r="D65" s="9"/>
      <c r="E65" s="9"/>
      <c r="F65" s="9"/>
      <c r="G65" s="294"/>
      <c r="H65" s="37"/>
      <c r="I65" s="282"/>
      <c r="J65" s="283"/>
      <c r="K65" s="668"/>
      <c r="L65" s="40"/>
      <c r="M65" s="38"/>
      <c r="N65" s="669"/>
      <c r="O65" s="40"/>
      <c r="P65" s="38"/>
      <c r="Q65" s="39"/>
      <c r="R65" s="670"/>
      <c r="S65" s="38"/>
      <c r="T65" s="39"/>
      <c r="U65" s="35"/>
    </row>
    <row r="66" spans="1:24" ht="15.75">
      <c r="A66" s="255"/>
      <c r="B66" s="248" t="s">
        <v>134</v>
      </c>
      <c r="C66" s="41"/>
      <c r="D66" s="11"/>
      <c r="E66" s="10"/>
      <c r="F66" s="10"/>
      <c r="G66" s="295"/>
      <c r="H66" s="180"/>
      <c r="I66" s="671"/>
      <c r="J66" s="279"/>
      <c r="K66" s="672"/>
      <c r="L66" s="671"/>
      <c r="M66" s="279"/>
      <c r="N66" s="672"/>
      <c r="O66" s="671"/>
      <c r="P66" s="279"/>
      <c r="Q66" s="673"/>
      <c r="R66" s="674"/>
      <c r="S66" s="279"/>
      <c r="T66" s="673"/>
      <c r="U66" s="278"/>
      <c r="W66" s="182"/>
      <c r="X66" s="182"/>
    </row>
    <row r="67" spans="1:24" ht="15.75">
      <c r="A67" s="255"/>
      <c r="B67" s="616" t="s">
        <v>157</v>
      </c>
      <c r="C67" s="675"/>
      <c r="D67" s="676"/>
      <c r="E67" s="617"/>
      <c r="F67" s="617"/>
      <c r="G67" s="677"/>
      <c r="H67" s="678">
        <f>SUM(I67:T67)</f>
        <v>882.1800000000001</v>
      </c>
      <c r="I67" s="679">
        <f>SUM(I18:I20)+I43+SUM(I45:I54)+SUM(I56:I57)</f>
        <v>0</v>
      </c>
      <c r="J67" s="680">
        <f>SUM(J18:J27)+J43+SUM(J45:J54)+SUM(J56:J57)</f>
        <v>6.92</v>
      </c>
      <c r="K67" s="681">
        <f>SUM(K18:K24)+K38+K39+K43+SUM(K45:K54)+SUM(K56:K57)</f>
        <v>65.44</v>
      </c>
      <c r="L67" s="679">
        <f>SUM(L18:L27)+L40+L43+SUM(L45:L54)+SUM(L56:L57)</f>
        <v>16.14</v>
      </c>
      <c r="M67" s="680">
        <f>SUM(M18:M20)+M43+SUM(M45:M54)+SUM(M56:M57)</f>
        <v>0</v>
      </c>
      <c r="N67" s="681">
        <f>N13+SUM(N18:N20)+N43+SUM(N45:N54)+SUM(N56:N57)</f>
        <v>37.77</v>
      </c>
      <c r="O67" s="679">
        <f>SUM(O18:O20)+O43+SUM(O45:O54)+SUM(O56:O57)</f>
        <v>109.05</v>
      </c>
      <c r="P67" s="680">
        <f>SUM(P18:P20)+P26+P27+P34+P43+SUM(P45:P54)+SUM(P56:P57)</f>
        <v>93.94</v>
      </c>
      <c r="Q67" s="682">
        <f>SUM(Q18:Q20)+Q43+SUM(Q45:Q54)+SUM(Q56:Q57)</f>
        <v>199.87</v>
      </c>
      <c r="R67" s="683">
        <f>R28+R29+R43+SUM(R45:R54)+SUM(R56:R57)</f>
        <v>16.82</v>
      </c>
      <c r="S67" s="680">
        <f>S30+S35+S41</f>
        <v>336.23</v>
      </c>
      <c r="T67" s="682">
        <v>0</v>
      </c>
      <c r="U67" s="278"/>
      <c r="W67" s="182"/>
      <c r="X67" s="182"/>
    </row>
    <row r="68" spans="1:24" ht="15.75">
      <c r="A68" s="255"/>
      <c r="B68" s="249" t="s">
        <v>25</v>
      </c>
      <c r="C68" s="41"/>
      <c r="D68" s="11"/>
      <c r="E68" s="10"/>
      <c r="F68" s="10"/>
      <c r="G68" s="295"/>
      <c r="H68" s="204">
        <f>SUM(I68:T68)</f>
        <v>1670.8999999999999</v>
      </c>
      <c r="I68" s="465">
        <f>I11+I12+I14+I33+I35+I36+I39+I44+H55</f>
        <v>0</v>
      </c>
      <c r="J68" s="466">
        <f>J11+J12+J14+J33+J35+J36+J39+J44+I55</f>
        <v>0</v>
      </c>
      <c r="K68" s="684">
        <f>K11+K12+K14+K33+K35+K36+K44+J55</f>
        <v>0</v>
      </c>
      <c r="L68" s="465">
        <f>L11+L12+L14+L33+L35+L36+L39+L44+K55</f>
        <v>0</v>
      </c>
      <c r="M68" s="466">
        <f>M11+M12+M14+M33+M35+M36+M39+M44+L55</f>
        <v>105.65</v>
      </c>
      <c r="N68" s="684">
        <f>N11+N12+N14+N33+N35+N36+N39+N44+N58</f>
        <v>118.8</v>
      </c>
      <c r="O68" s="465">
        <f>O11+O12+O14+O33+O35+O36+O39+O44+N55</f>
        <v>0</v>
      </c>
      <c r="P68" s="466">
        <f>P11+P12+P14+P33+P35+P36+P39+P44+O55</f>
        <v>0</v>
      </c>
      <c r="Q68" s="685">
        <f>Q11+Q12+Q14+Q33+Q35+Q36+Q39+Q44+P55</f>
        <v>0</v>
      </c>
      <c r="R68" s="205">
        <f>R11+R12+R14+R33+R35+R36+R39+R44+Q55</f>
        <v>0</v>
      </c>
      <c r="S68" s="466">
        <f>S11+S12+S14+S18+S19+S43+S46</f>
        <v>522.65</v>
      </c>
      <c r="T68" s="685">
        <f>T19+T37+T47+T59+T60+T61</f>
        <v>923.8</v>
      </c>
      <c r="U68" s="205"/>
      <c r="W68" s="182"/>
      <c r="X68" s="182"/>
    </row>
    <row r="69" spans="1:24" ht="15.75">
      <c r="A69" s="255"/>
      <c r="B69" s="250" t="s">
        <v>32</v>
      </c>
      <c r="C69" s="41"/>
      <c r="D69" s="11"/>
      <c r="E69" s="10"/>
      <c r="F69" s="10"/>
      <c r="G69" s="296"/>
      <c r="H69" s="438">
        <f>SUM(I69:T69)</f>
        <v>457.98</v>
      </c>
      <c r="I69" s="686">
        <f aca="true" t="shared" si="4" ref="I69:T69">I9+I10+I15+I16+I31+I32+I42</f>
        <v>0</v>
      </c>
      <c r="J69" s="442">
        <f t="shared" si="4"/>
        <v>6.21</v>
      </c>
      <c r="K69" s="687">
        <f t="shared" si="4"/>
        <v>84.05</v>
      </c>
      <c r="L69" s="686">
        <f t="shared" si="4"/>
        <v>30.39</v>
      </c>
      <c r="M69" s="442">
        <f t="shared" si="4"/>
        <v>29.580000000000002</v>
      </c>
      <c r="N69" s="687">
        <f t="shared" si="4"/>
        <v>64.37</v>
      </c>
      <c r="O69" s="686">
        <f t="shared" si="4"/>
        <v>20.13</v>
      </c>
      <c r="P69" s="442">
        <f>P9+P10+P15+P16+P31+P32+P42</f>
        <v>25.349999999999998</v>
      </c>
      <c r="Q69" s="688">
        <f t="shared" si="4"/>
        <v>98.53</v>
      </c>
      <c r="R69" s="115">
        <f t="shared" si="4"/>
        <v>45.07</v>
      </c>
      <c r="S69" s="442">
        <f>S9+S10+S15+S16+S31+S32+S42</f>
        <v>49.39</v>
      </c>
      <c r="T69" s="688">
        <f t="shared" si="4"/>
        <v>4.91</v>
      </c>
      <c r="U69" s="115" t="e">
        <f>#REF!+#REF!+U9+U10+#REF!+#REF!+#REF!</f>
        <v>#REF!</v>
      </c>
      <c r="W69" s="182"/>
      <c r="X69" s="182"/>
    </row>
    <row r="70" spans="1:22" ht="16.5" thickBot="1">
      <c r="A70" s="256"/>
      <c r="B70" s="251"/>
      <c r="C70" s="42"/>
      <c r="D70" s="13"/>
      <c r="E70" s="12"/>
      <c r="F70" s="12"/>
      <c r="G70" s="297"/>
      <c r="H70" s="43"/>
      <c r="I70" s="280"/>
      <c r="J70" s="181"/>
      <c r="K70" s="689"/>
      <c r="L70" s="280"/>
      <c r="M70" s="181"/>
      <c r="N70" s="689"/>
      <c r="O70" s="280"/>
      <c r="P70" s="181"/>
      <c r="Q70" s="281"/>
      <c r="R70" s="690"/>
      <c r="S70" s="181"/>
      <c r="T70" s="281"/>
      <c r="U70" s="35"/>
      <c r="V70" s="106"/>
    </row>
    <row r="71" spans="1:24" ht="16.5" thickBot="1">
      <c r="A71" s="211"/>
      <c r="B71" s="252" t="s">
        <v>46</v>
      </c>
      <c r="C71" s="44"/>
      <c r="D71" s="14"/>
      <c r="E71" s="15"/>
      <c r="F71" s="15"/>
      <c r="G71" s="298"/>
      <c r="H71" s="16">
        <f>SUM(H66:H69)</f>
        <v>3011.06</v>
      </c>
      <c r="I71" s="441">
        <f>SUM(I66:I69)</f>
        <v>0</v>
      </c>
      <c r="J71" s="441">
        <f aca="true" t="shared" si="5" ref="J71:T71">SUM(J66:J69)</f>
        <v>13.129999999999999</v>
      </c>
      <c r="K71" s="441">
        <f t="shared" si="5"/>
        <v>149.49</v>
      </c>
      <c r="L71" s="441">
        <f t="shared" si="5"/>
        <v>46.53</v>
      </c>
      <c r="M71" s="441">
        <f t="shared" si="5"/>
        <v>135.23000000000002</v>
      </c>
      <c r="N71" s="441">
        <f t="shared" si="5"/>
        <v>220.94</v>
      </c>
      <c r="O71" s="441">
        <f t="shared" si="5"/>
        <v>129.18</v>
      </c>
      <c r="P71" s="441">
        <f t="shared" si="5"/>
        <v>119.28999999999999</v>
      </c>
      <c r="Q71" s="441">
        <f t="shared" si="5"/>
        <v>298.4</v>
      </c>
      <c r="R71" s="441">
        <f t="shared" si="5"/>
        <v>61.89</v>
      </c>
      <c r="S71" s="847">
        <f>SUM(S66:S69)</f>
        <v>908.27</v>
      </c>
      <c r="T71" s="847">
        <f t="shared" si="5"/>
        <v>928.7099999999999</v>
      </c>
      <c r="U71" s="45"/>
      <c r="V71" s="183"/>
      <c r="W71" s="184"/>
      <c r="X71" s="184"/>
    </row>
    <row r="72" spans="1:20" s="106" customFormat="1" ht="15.75">
      <c r="A72" s="212"/>
      <c r="B72" s="191"/>
      <c r="C72" s="192"/>
      <c r="D72" s="193"/>
      <c r="E72" s="194"/>
      <c r="F72" s="194"/>
      <c r="G72" s="195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</row>
    <row r="73" spans="1:20" s="106" customFormat="1" ht="15.75">
      <c r="A73" s="213"/>
      <c r="B73" s="152"/>
      <c r="C73" s="153"/>
      <c r="D73" s="153"/>
      <c r="E73" s="153"/>
      <c r="F73" s="153"/>
      <c r="G73" s="152"/>
      <c r="H73" s="34"/>
      <c r="I73" s="187"/>
      <c r="J73" s="196"/>
      <c r="K73" s="196"/>
      <c r="L73" s="197"/>
      <c r="M73" s="197"/>
      <c r="N73" s="197"/>
      <c r="O73" s="197"/>
      <c r="P73" s="197"/>
      <c r="Q73" s="197"/>
      <c r="R73" s="187"/>
      <c r="S73" s="187"/>
      <c r="T73" s="187"/>
    </row>
    <row r="74" spans="1:21" s="106" customFormat="1" ht="15.75">
      <c r="A74" s="214"/>
      <c r="B74" s="156"/>
      <c r="C74" s="153"/>
      <c r="D74" s="157"/>
      <c r="E74" s="198"/>
      <c r="F74" s="198"/>
      <c r="G74" s="200">
        <v>125</v>
      </c>
      <c r="H74" s="201">
        <f>SUBTOTAL(9,I74:T74)</f>
        <v>752.1</v>
      </c>
      <c r="I74" s="444">
        <f>I9+I8+I14+I15+I31+I39+I62</f>
        <v>0</v>
      </c>
      <c r="J74" s="444">
        <f>J9+J8+J14+J15+J21+J31+J39+J62</f>
        <v>6.92</v>
      </c>
      <c r="K74" s="444">
        <f>K9+K8+K14+K15+SUM(K22:K24)+K31+K38+K39+K62</f>
        <v>88.66999999999999</v>
      </c>
      <c r="L74" s="444">
        <f>L9+L8+L14+L15+L25+L31+L39+L40+L62</f>
        <v>20.15</v>
      </c>
      <c r="M74" s="444">
        <f>M9+M8+M14+M15+M31+M39+M62</f>
        <v>13.32</v>
      </c>
      <c r="N74" s="444">
        <f>N9+N8+N13+N14+N15+N31+N39+N62</f>
        <v>66.1</v>
      </c>
      <c r="O74" s="444">
        <f>O9+O8+O14+O15+O31+O39+O62</f>
        <v>0</v>
      </c>
      <c r="P74" s="444">
        <f>P9+P8+P14+P15+P26+P27+P31+P39+P62</f>
        <v>74.09</v>
      </c>
      <c r="Q74" s="444">
        <f>Q9+Q8+Q14+Q15+Q31+Q39+Q62</f>
        <v>59.17</v>
      </c>
      <c r="R74" s="444">
        <f>R9+R8+R14+R15+R28+R29+R31+R39+R62</f>
        <v>40.15</v>
      </c>
      <c r="S74" s="444">
        <f>S9+S8+S14+S15+S30+S31+S39+S41+S62</f>
        <v>163.78</v>
      </c>
      <c r="T74" s="444">
        <f>T9+T8+T14+T15+T31+T37+T39+T62</f>
        <v>219.75</v>
      </c>
      <c r="U74" s="199" t="e">
        <f>#REF!+#REF!+#REF!+#REF!+#REF!+#REF!+#REF!+#REF!+#REF!+#REF!+#REF!+U8+U9+#REF!+#REF!+#REF!+#REF!+#REF!+#REF!+#REF!+#REF!+U62</f>
        <v>#REF!</v>
      </c>
    </row>
    <row r="75" spans="1:21" s="106" customFormat="1" ht="15.75">
      <c r="A75" s="214"/>
      <c r="B75" s="156"/>
      <c r="C75" s="153"/>
      <c r="D75" s="157"/>
      <c r="E75" s="198"/>
      <c r="F75" s="198"/>
      <c r="G75" s="200">
        <v>325</v>
      </c>
      <c r="H75" s="201">
        <f>SUBTOTAL(9,I75:T75)</f>
        <v>2258.96</v>
      </c>
      <c r="I75" s="444">
        <f aca="true" t="shared" si="6" ref="I75:S75">SUM(I10:I12)+SUM(I16:I20)+SUM(I32:I36)+SUM(I42:I58)+I63+I64</f>
        <v>0</v>
      </c>
      <c r="J75" s="444">
        <f t="shared" si="6"/>
        <v>6.21</v>
      </c>
      <c r="K75" s="444">
        <f t="shared" si="6"/>
        <v>60.82</v>
      </c>
      <c r="L75" s="444">
        <f t="shared" si="6"/>
        <v>26.38</v>
      </c>
      <c r="M75" s="444">
        <f t="shared" si="6"/>
        <v>121.91000000000001</v>
      </c>
      <c r="N75" s="444">
        <f t="shared" si="6"/>
        <v>154.84</v>
      </c>
      <c r="O75" s="444">
        <f t="shared" si="6"/>
        <v>129.18</v>
      </c>
      <c r="P75" s="444">
        <f t="shared" si="6"/>
        <v>45.2</v>
      </c>
      <c r="Q75" s="444">
        <f t="shared" si="6"/>
        <v>239.23000000000002</v>
      </c>
      <c r="R75" s="444">
        <f t="shared" si="6"/>
        <v>21.740000000000002</v>
      </c>
      <c r="S75" s="444">
        <f t="shared" si="6"/>
        <v>744.49</v>
      </c>
      <c r="T75" s="444">
        <f>SUM(T10:T12)+SUM(T16:T20)+SUM(T32:T36)+SUM(T42:U61)</f>
        <v>708.96</v>
      </c>
      <c r="U75" s="327" t="e">
        <f>#REF!+#REF!+U16+U17+U18+U20+U32+U33+U35+U36+U42+U44+#REF!+U45+U46+U47+#REF!+U48+U49+U58+U63+U64</f>
        <v>#REF!</v>
      </c>
    </row>
    <row r="76" spans="1:20" s="106" customFormat="1" ht="15.75">
      <c r="A76" s="213"/>
      <c r="B76" s="152"/>
      <c r="C76" s="153"/>
      <c r="D76" s="157"/>
      <c r="E76" s="198"/>
      <c r="F76" s="198"/>
      <c r="G76" s="202" t="s">
        <v>33</v>
      </c>
      <c r="H76" s="201">
        <f>SUBTOTAL(9,I76:T76)</f>
        <v>3011.0600000000004</v>
      </c>
      <c r="I76" s="203">
        <f>SUM(I74:I75)</f>
        <v>0</v>
      </c>
      <c r="J76" s="203">
        <f aca="true" t="shared" si="7" ref="J76:T76">SUM(J74:J75)</f>
        <v>13.129999999999999</v>
      </c>
      <c r="K76" s="203">
        <f t="shared" si="7"/>
        <v>149.48999999999998</v>
      </c>
      <c r="L76" s="203">
        <f t="shared" si="7"/>
        <v>46.53</v>
      </c>
      <c r="M76" s="203">
        <f t="shared" si="7"/>
        <v>135.23000000000002</v>
      </c>
      <c r="N76" s="203">
        <f t="shared" si="7"/>
        <v>220.94</v>
      </c>
      <c r="O76" s="203">
        <f t="shared" si="7"/>
        <v>129.18</v>
      </c>
      <c r="P76" s="203">
        <f t="shared" si="7"/>
        <v>119.29</v>
      </c>
      <c r="Q76" s="203">
        <f t="shared" si="7"/>
        <v>298.40000000000003</v>
      </c>
      <c r="R76" s="203">
        <f t="shared" si="7"/>
        <v>61.89</v>
      </c>
      <c r="S76" s="203">
        <f t="shared" si="7"/>
        <v>908.27</v>
      </c>
      <c r="T76" s="203">
        <f t="shared" si="7"/>
        <v>928.71</v>
      </c>
    </row>
    <row r="77" spans="1:20" s="106" customFormat="1" ht="15.75" hidden="1">
      <c r="A77" s="213"/>
      <c r="B77" s="152"/>
      <c r="C77" s="153"/>
      <c r="D77" s="152"/>
      <c r="E77" s="152"/>
      <c r="F77" s="152"/>
      <c r="G77" s="152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</row>
    <row r="78" spans="1:20" s="106" customFormat="1" ht="15.75" hidden="1">
      <c r="A78" s="213"/>
      <c r="B78" s="152"/>
      <c r="C78" s="153"/>
      <c r="D78" s="152"/>
      <c r="E78" s="152"/>
      <c r="F78" s="152"/>
      <c r="G78" s="152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</row>
    <row r="79" spans="1:20" s="106" customFormat="1" ht="15.75" hidden="1">
      <c r="A79" s="213"/>
      <c r="B79" s="152"/>
      <c r="C79" s="153"/>
      <c r="D79" s="152"/>
      <c r="E79" s="152"/>
      <c r="F79" s="152"/>
      <c r="G79" s="152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</row>
    <row r="80" spans="1:20" s="106" customFormat="1" ht="15.75" hidden="1">
      <c r="A80" s="213"/>
      <c r="B80" s="152"/>
      <c r="C80" s="153"/>
      <c r="D80" s="152"/>
      <c r="E80" s="152"/>
      <c r="F80" s="292" t="s">
        <v>108</v>
      </c>
      <c r="G80">
        <v>125</v>
      </c>
      <c r="H80" s="301" t="e">
        <f>H8+H9+#REF!+#REF!+#REF!+#REF!+#REF!</f>
        <v>#REF!</v>
      </c>
      <c r="I80" s="301" t="e">
        <f>I8+I9+#REF!+#REF!+#REF!+#REF!+#REF!</f>
        <v>#REF!</v>
      </c>
      <c r="J80" s="301" t="e">
        <f>J8+J9+#REF!+#REF!+#REF!+#REF!+#REF!</f>
        <v>#REF!</v>
      </c>
      <c r="K80" s="301" t="e">
        <f>K8+K9+#REF!+#REF!+#REF!+#REF!+#REF!</f>
        <v>#REF!</v>
      </c>
      <c r="L80" s="301" t="e">
        <f>L8+L9+#REF!+#REF!+#REF!+#REF!+#REF!</f>
        <v>#REF!</v>
      </c>
      <c r="M80" s="301" t="e">
        <f>M8+M9+#REF!+#REF!+#REF!+#REF!+#REF!</f>
        <v>#REF!</v>
      </c>
      <c r="N80" s="301" t="e">
        <f>N8+N9+#REF!+#REF!+#REF!+#REF!+#REF!</f>
        <v>#REF!</v>
      </c>
      <c r="O80" s="301" t="e">
        <f>O8+O9+#REF!+#REF!+#REF!+#REF!+#REF!</f>
        <v>#REF!</v>
      </c>
      <c r="P80" s="301" t="e">
        <f>P8+P9+#REF!+#REF!+#REF!+#REF!+#REF!</f>
        <v>#REF!</v>
      </c>
      <c r="Q80" s="301" t="e">
        <f>Q8+Q9+#REF!+#REF!+#REF!+#REF!+#REF!</f>
        <v>#REF!</v>
      </c>
      <c r="R80" s="301" t="e">
        <f>R8+R9+#REF!+#REF!+#REF!+#REF!+#REF!</f>
        <v>#REF!</v>
      </c>
      <c r="S80" s="301" t="e">
        <f>S8+S9+#REF!+#REF!+#REF!+#REF!+#REF!</f>
        <v>#REF!</v>
      </c>
      <c r="T80" s="301" t="e">
        <f>T8+T9+#REF!+#REF!+#REF!+#REF!+#REF!</f>
        <v>#REF!</v>
      </c>
    </row>
    <row r="81" spans="1:20" s="106" customFormat="1" ht="15.75" hidden="1">
      <c r="A81" s="213"/>
      <c r="B81" s="152"/>
      <c r="C81" s="153"/>
      <c r="D81" s="152"/>
      <c r="E81" s="152"/>
      <c r="F81"/>
      <c r="G81">
        <v>325</v>
      </c>
      <c r="H81" s="301" t="e">
        <f>#REF!+H10+#REF!+#REF!+#REF!+#REF!+#REF!+#REF!+#REF!+#REF!+#REF!</f>
        <v>#REF!</v>
      </c>
      <c r="I81" s="301" t="e">
        <f>#REF!+I10+#REF!+#REF!+#REF!+#REF!+#REF!+#REF!+#REF!+#REF!+#REF!</f>
        <v>#REF!</v>
      </c>
      <c r="J81" s="301" t="e">
        <f>#REF!+J10+#REF!+#REF!+#REF!+#REF!+#REF!+#REF!+#REF!+#REF!+#REF!</f>
        <v>#REF!</v>
      </c>
      <c r="K81" s="301" t="e">
        <f>#REF!+K10+#REF!+#REF!+#REF!+#REF!+#REF!+#REF!+#REF!+#REF!+#REF!</f>
        <v>#REF!</v>
      </c>
      <c r="L81" s="301" t="e">
        <f>#REF!+L10+#REF!+#REF!+#REF!+#REF!+#REF!+#REF!+#REF!+#REF!+#REF!</f>
        <v>#REF!</v>
      </c>
      <c r="M81" s="301" t="e">
        <f>#REF!+M10+#REF!+#REF!+#REF!+#REF!+#REF!+#REF!+#REF!+#REF!+#REF!</f>
        <v>#REF!</v>
      </c>
      <c r="N81" s="301" t="e">
        <f>#REF!+N10+#REF!+#REF!+#REF!+#REF!+#REF!+#REF!+#REF!+#REF!+#REF!</f>
        <v>#REF!</v>
      </c>
      <c r="O81" s="301" t="e">
        <f>#REF!+O10+#REF!+#REF!+#REF!+#REF!+#REF!+#REF!+#REF!+#REF!+#REF!</f>
        <v>#REF!</v>
      </c>
      <c r="P81" s="301" t="e">
        <f>#REF!+P10+#REF!+#REF!+#REF!+#REF!+#REF!+#REF!+#REF!+#REF!+#REF!</f>
        <v>#REF!</v>
      </c>
      <c r="Q81" s="301" t="e">
        <f>#REF!+Q10+#REF!+#REF!+#REF!+#REF!+#REF!+#REF!+#REF!+#REF!+#REF!</f>
        <v>#REF!</v>
      </c>
      <c r="R81" s="301" t="e">
        <f>#REF!+R10+#REF!+#REF!+#REF!+#REF!+#REF!+#REF!+#REF!+#REF!+#REF!</f>
        <v>#REF!</v>
      </c>
      <c r="S81" s="301" t="e">
        <f>#REF!+S10+#REF!+#REF!+#REF!+#REF!+#REF!+#REF!+#REF!+#REF!+#REF!</f>
        <v>#REF!</v>
      </c>
      <c r="T81" s="301" t="e">
        <f>#REF!+T10+#REF!+#REF!+#REF!+#REF!+#REF!+#REF!+#REF!+#REF!+#REF!</f>
        <v>#REF!</v>
      </c>
    </row>
    <row r="82" spans="1:20" s="106" customFormat="1" ht="15.75" hidden="1">
      <c r="A82" s="213"/>
      <c r="B82" s="152"/>
      <c r="C82" s="153"/>
      <c r="D82" s="152"/>
      <c r="E82" s="152"/>
      <c r="F82"/>
      <c r="G82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</row>
    <row r="83" spans="1:20" s="106" customFormat="1" ht="15.75" hidden="1">
      <c r="A83" s="213"/>
      <c r="B83" s="152"/>
      <c r="C83" s="153"/>
      <c r="D83" s="152"/>
      <c r="E83" s="152"/>
      <c r="F83">
        <v>26</v>
      </c>
      <c r="G83">
        <v>125</v>
      </c>
      <c r="H83" s="301">
        <f>H62</f>
        <v>0</v>
      </c>
      <c r="I83" s="301">
        <f aca="true" t="shared" si="8" ref="I83:T83">I62</f>
        <v>0</v>
      </c>
      <c r="J83" s="301">
        <f t="shared" si="8"/>
        <v>0</v>
      </c>
      <c r="K83" s="301">
        <f t="shared" si="8"/>
        <v>0</v>
      </c>
      <c r="L83" s="301">
        <f t="shared" si="8"/>
        <v>0</v>
      </c>
      <c r="M83" s="301">
        <f t="shared" si="8"/>
        <v>0</v>
      </c>
      <c r="N83" s="301">
        <f t="shared" si="8"/>
        <v>0</v>
      </c>
      <c r="O83" s="301">
        <f t="shared" si="8"/>
        <v>0</v>
      </c>
      <c r="P83" s="301">
        <f t="shared" si="8"/>
        <v>0</v>
      </c>
      <c r="Q83" s="301">
        <f t="shared" si="8"/>
        <v>0</v>
      </c>
      <c r="R83" s="301">
        <f t="shared" si="8"/>
        <v>0</v>
      </c>
      <c r="S83" s="301">
        <f t="shared" si="8"/>
        <v>0</v>
      </c>
      <c r="T83" s="301">
        <f t="shared" si="8"/>
        <v>0</v>
      </c>
    </row>
    <row r="84" spans="1:23" s="106" customFormat="1" ht="15.75" hidden="1">
      <c r="A84" s="213"/>
      <c r="B84" s="152"/>
      <c r="C84" s="153"/>
      <c r="D84" s="152"/>
      <c r="E84" s="152"/>
      <c r="F84" s="152"/>
      <c r="G84">
        <v>325</v>
      </c>
      <c r="H84" s="301" t="e">
        <f>#REF!+#REF!+#REF!+#REF!+H47+#REF!+#REF!+#REF!+#REF!+#REF!+H63+#REF!+#REF!+#REF!+#REF!+H64</f>
        <v>#REF!</v>
      </c>
      <c r="I84" s="301" t="e">
        <f>#REF!+#REF!+#REF!+#REF!+I47+#REF!+#REF!+#REF!+#REF!+#REF!+I63+#REF!+#REF!+#REF!+#REF!+I64</f>
        <v>#REF!</v>
      </c>
      <c r="J84" s="301" t="e">
        <f>#REF!+#REF!+#REF!+#REF!+J47+#REF!+#REF!+#REF!+#REF!+#REF!+J63+#REF!+#REF!+#REF!+#REF!+J64</f>
        <v>#REF!</v>
      </c>
      <c r="K84" s="301" t="e">
        <f>#REF!+#REF!+#REF!+#REF!+K47+#REF!+#REF!+#REF!+#REF!+#REF!+K63+#REF!+#REF!+#REF!+#REF!+K64</f>
        <v>#REF!</v>
      </c>
      <c r="L84" s="301" t="e">
        <f>#REF!+#REF!+#REF!+#REF!+L47+#REF!+#REF!+#REF!+#REF!+#REF!+L63+#REF!+#REF!+#REF!+#REF!+L64</f>
        <v>#REF!</v>
      </c>
      <c r="M84" s="301" t="e">
        <f>#REF!+#REF!+#REF!+#REF!+M47+#REF!+#REF!+#REF!+#REF!+#REF!+M63+#REF!+#REF!+#REF!+#REF!+M64</f>
        <v>#REF!</v>
      </c>
      <c r="N84" s="301" t="e">
        <f>#REF!+#REF!+#REF!+#REF!+N47+#REF!+#REF!+#REF!+#REF!+#REF!+N63+#REF!+#REF!+#REF!+#REF!+N64</f>
        <v>#REF!</v>
      </c>
      <c r="O84" s="301" t="e">
        <f>#REF!+#REF!+#REF!+#REF!+O47+#REF!+#REF!+#REF!+#REF!+#REF!+O63+#REF!+#REF!+#REF!+#REF!+O64</f>
        <v>#REF!</v>
      </c>
      <c r="P84" s="301" t="e">
        <f>#REF!+#REF!+#REF!+#REF!+P47+#REF!+#REF!+#REF!+#REF!+#REF!+P63+#REF!+#REF!+#REF!+#REF!+P64</f>
        <v>#REF!</v>
      </c>
      <c r="Q84" s="301" t="e">
        <f>#REF!+#REF!+#REF!+#REF!+Q47+#REF!+#REF!+#REF!+#REF!+#REF!+Q63+#REF!+#REF!+#REF!+#REF!+Q64</f>
        <v>#REF!</v>
      </c>
      <c r="R84" s="301" t="e">
        <f>#REF!+#REF!+#REF!+#REF!+R47+#REF!+#REF!+#REF!+#REF!+#REF!+R63+#REF!+#REF!+#REF!+#REF!+R64</f>
        <v>#REF!</v>
      </c>
      <c r="S84" s="301" t="e">
        <f>#REF!+#REF!+#REF!+#REF!+S47+#REF!+#REF!+#REF!+#REF!+#REF!+S63+#REF!+#REF!+#REF!+#REF!+S64</f>
        <v>#REF!</v>
      </c>
      <c r="T84" s="301" t="e">
        <f>#REF!+#REF!+#REF!+#REF!+T47+#REF!+#REF!+#REF!+#REF!+#REF!+T63+#REF!+#REF!+#REF!+#REF!+T64</f>
        <v>#REF!</v>
      </c>
      <c r="U84" s="301" t="e">
        <f>#REF!+#REF!+#REF!+#REF!+U47+#REF!+#REF!+#REF!+#REF!+#REF!+U63+#REF!+#REF!+#REF!+#REF!+U64</f>
        <v>#REF!</v>
      </c>
      <c r="W84" s="301">
        <f>V84/1988.46</f>
        <v>0</v>
      </c>
    </row>
    <row r="85" spans="1:22" s="106" customFormat="1" ht="15.75" hidden="1">
      <c r="A85" s="213"/>
      <c r="B85" s="152"/>
      <c r="C85" s="153"/>
      <c r="D85" s="152"/>
      <c r="E85" s="152"/>
      <c r="F85" s="152"/>
      <c r="G85" s="152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V85" s="310"/>
    </row>
    <row r="86" spans="1:20" ht="12.75" hidden="1">
      <c r="A86"/>
      <c r="B86" s="292" t="s">
        <v>109</v>
      </c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t="s">
        <v>94</v>
      </c>
      <c r="R86"/>
      <c r="S86"/>
      <c r="T86"/>
    </row>
    <row r="87" spans="1:20" s="106" customFormat="1" ht="15.75" hidden="1">
      <c r="A87" s="213"/>
      <c r="B87" s="152"/>
      <c r="C87" s="153"/>
      <c r="D87" s="152"/>
      <c r="E87" s="152"/>
      <c r="F87" s="152"/>
      <c r="G87" s="152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</row>
    <row r="88" spans="1:21" s="106" customFormat="1" ht="15.75" hidden="1">
      <c r="A88" s="213"/>
      <c r="B88" s="152"/>
      <c r="C88" s="153"/>
      <c r="D88" s="152"/>
      <c r="E88" s="152"/>
      <c r="F88" s="292" t="s">
        <v>108</v>
      </c>
      <c r="G88">
        <v>125</v>
      </c>
      <c r="H88" s="301" t="e">
        <f>SUBTOTAL(9,I88:T88)</f>
        <v>#REF!</v>
      </c>
      <c r="I88" s="301" t="e">
        <f>I8+I9+#REF!+#REF!+#REF!+#REF!</f>
        <v>#REF!</v>
      </c>
      <c r="J88" s="301" t="e">
        <f>J8+J9+#REF!+#REF!+#REF!+#REF!</f>
        <v>#REF!</v>
      </c>
      <c r="K88" s="301" t="e">
        <f>K8+K9+#REF!+#REF!+#REF!+#REF!</f>
        <v>#REF!</v>
      </c>
      <c r="L88" s="301" t="e">
        <f>L8+L9+#REF!+#REF!+#REF!+#REF!</f>
        <v>#REF!</v>
      </c>
      <c r="M88" s="301" t="e">
        <f>M8+M9+#REF!+#REF!+#REF!+#REF!</f>
        <v>#REF!</v>
      </c>
      <c r="N88" s="301" t="e">
        <f>N8+N9+#REF!+#REF!+#REF!+#REF!</f>
        <v>#REF!</v>
      </c>
      <c r="O88" s="301" t="e">
        <f>O8+O9+#REF!+#REF!+#REF!+#REF!</f>
        <v>#REF!</v>
      </c>
      <c r="P88" s="301" t="e">
        <f>P8+P9+#REF!+#REF!+#REF!+#REF!</f>
        <v>#REF!</v>
      </c>
      <c r="Q88" s="301" t="e">
        <f>Q8+Q9+#REF!+#REF!+#REF!+#REF!</f>
        <v>#REF!</v>
      </c>
      <c r="R88" s="301" t="e">
        <f>R8+R9+#REF!+#REF!+#REF!+#REF!</f>
        <v>#REF!</v>
      </c>
      <c r="S88" s="301" t="e">
        <f>S8+S9+#REF!+#REF!+#REF!+#REF!</f>
        <v>#REF!</v>
      </c>
      <c r="T88" s="301" t="e">
        <f>T8+T9+#REF!+#REF!+#REF!+#REF!</f>
        <v>#REF!</v>
      </c>
      <c r="U88" s="301" t="e">
        <f>U8+U9+#REF!+#REF!+#REF!+#REF!</f>
        <v>#VALUE!</v>
      </c>
    </row>
    <row r="89" spans="1:21" s="106" customFormat="1" ht="15.75" hidden="1">
      <c r="A89" s="213"/>
      <c r="B89" s="152"/>
      <c r="C89" s="153"/>
      <c r="D89" s="152"/>
      <c r="E89" s="152"/>
      <c r="F89"/>
      <c r="G89">
        <v>325</v>
      </c>
      <c r="H89" s="301" t="e">
        <f>SUBTOTAL(9,I89:T89)</f>
        <v>#REF!</v>
      </c>
      <c r="I89" s="301" t="e">
        <f>#REF!+#REF!+#REF!+I10+#REF!+#REF!+#REF!+#REF!+#REF!+#REF!+#REF!+#REF!+#REF!+#REF!</f>
        <v>#REF!</v>
      </c>
      <c r="J89" s="301" t="e">
        <f>#REF!+#REF!+#REF!+J10+#REF!+#REF!+#REF!+#REF!+#REF!+#REF!+#REF!+#REF!+#REF!+#REF!</f>
        <v>#REF!</v>
      </c>
      <c r="K89" s="301" t="e">
        <f>#REF!+#REF!+#REF!+K10+#REF!+#REF!+#REF!+#REF!+#REF!+#REF!+#REF!+#REF!+#REF!+#REF!</f>
        <v>#REF!</v>
      </c>
      <c r="L89" s="301" t="e">
        <f>#REF!+#REF!+#REF!+L10+#REF!+#REF!+#REF!+#REF!+#REF!+#REF!+#REF!+#REF!+#REF!+#REF!</f>
        <v>#REF!</v>
      </c>
      <c r="M89" s="301" t="e">
        <f>#REF!+#REF!+#REF!+M10+#REF!+#REF!+#REF!+#REF!+#REF!+#REF!+#REF!+#REF!+#REF!+#REF!</f>
        <v>#REF!</v>
      </c>
      <c r="N89" s="301" t="e">
        <f>#REF!+#REF!+#REF!+N10+#REF!+#REF!+#REF!+#REF!+#REF!+#REF!+#REF!+#REF!+#REF!+#REF!</f>
        <v>#REF!</v>
      </c>
      <c r="O89" s="301" t="e">
        <f>#REF!+#REF!+#REF!+O10+#REF!+#REF!+#REF!+#REF!+#REF!+#REF!+#REF!+#REF!+#REF!+#REF!</f>
        <v>#REF!</v>
      </c>
      <c r="P89" s="301" t="e">
        <f>#REF!+#REF!+#REF!+P10+#REF!+#REF!+#REF!+#REF!+#REF!+#REF!+#REF!+#REF!+#REF!+#REF!</f>
        <v>#REF!</v>
      </c>
      <c r="Q89" s="301" t="e">
        <f>#REF!+#REF!+#REF!+Q10+#REF!+#REF!+#REF!+#REF!+#REF!+#REF!+#REF!+#REF!+#REF!+#REF!</f>
        <v>#REF!</v>
      </c>
      <c r="R89" s="301" t="e">
        <f>#REF!+#REF!+#REF!+R10+#REF!+#REF!+#REF!+#REF!+#REF!+#REF!+#REF!+#REF!+#REF!+#REF!</f>
        <v>#REF!</v>
      </c>
      <c r="S89" s="301" t="e">
        <f>#REF!+#REF!+#REF!+S10+#REF!+#REF!+#REF!+#REF!+#REF!+#REF!+#REF!+#REF!+#REF!+#REF!</f>
        <v>#REF!</v>
      </c>
      <c r="T89" s="301" t="e">
        <f>#REF!+#REF!+#REF!+T10+#REF!+#REF!+#REF!+#REF!+#REF!+#REF!+#REF!+#REF!+#REF!+#REF!</f>
        <v>#REF!</v>
      </c>
      <c r="U89" s="301" t="e">
        <f>#REF!+#REF!+#REF!+U10+#REF!+#REF!+#REF!+#REF!+#REF!+#REF!+#REF!+#REF!+#REF!+#REF!</f>
        <v>#REF!</v>
      </c>
    </row>
    <row r="90" spans="1:20" s="106" customFormat="1" ht="15.75" hidden="1">
      <c r="A90" s="213"/>
      <c r="B90" s="152"/>
      <c r="C90" s="153"/>
      <c r="D90" s="152"/>
      <c r="E90" s="152"/>
      <c r="F90"/>
      <c r="G90"/>
      <c r="H90" s="301"/>
      <c r="I90" s="301"/>
      <c r="J90" s="301"/>
      <c r="K90" s="301"/>
      <c r="L90" s="301"/>
      <c r="M90" s="301"/>
      <c r="N90" s="301"/>
      <c r="O90" s="301"/>
      <c r="P90" s="301"/>
      <c r="Q90" s="301"/>
      <c r="R90" s="301"/>
      <c r="S90" s="301"/>
      <c r="T90" s="301"/>
    </row>
    <row r="91" spans="1:21" s="106" customFormat="1" ht="15.75" hidden="1">
      <c r="A91" s="213"/>
      <c r="B91" s="152"/>
      <c r="C91" s="153"/>
      <c r="D91" s="152"/>
      <c r="E91" s="152"/>
      <c r="F91">
        <v>26</v>
      </c>
      <c r="G91">
        <v>125</v>
      </c>
      <c r="H91" s="301">
        <f>SUBTOTAL(9,I91:T91)</f>
        <v>0</v>
      </c>
      <c r="I91" s="301">
        <f>I62</f>
        <v>0</v>
      </c>
      <c r="J91" s="301">
        <f aca="true" t="shared" si="9" ref="J91:U91">J62</f>
        <v>0</v>
      </c>
      <c r="K91" s="301">
        <f t="shared" si="9"/>
        <v>0</v>
      </c>
      <c r="L91" s="301">
        <f t="shared" si="9"/>
        <v>0</v>
      </c>
      <c r="M91" s="301">
        <f t="shared" si="9"/>
        <v>0</v>
      </c>
      <c r="N91" s="301">
        <f t="shared" si="9"/>
        <v>0</v>
      </c>
      <c r="O91" s="301">
        <f t="shared" si="9"/>
        <v>0</v>
      </c>
      <c r="P91" s="301">
        <f t="shared" si="9"/>
        <v>0</v>
      </c>
      <c r="Q91" s="301">
        <f t="shared" si="9"/>
        <v>0</v>
      </c>
      <c r="R91" s="301">
        <f t="shared" si="9"/>
        <v>0</v>
      </c>
      <c r="S91" s="301">
        <f t="shared" si="9"/>
        <v>0</v>
      </c>
      <c r="T91" s="301">
        <f t="shared" si="9"/>
        <v>0</v>
      </c>
      <c r="U91" s="301">
        <f t="shared" si="9"/>
        <v>0</v>
      </c>
    </row>
    <row r="92" spans="1:20" s="106" customFormat="1" ht="15.75" hidden="1">
      <c r="A92" s="213"/>
      <c r="B92" s="152"/>
      <c r="C92" s="153"/>
      <c r="D92" s="152"/>
      <c r="E92" s="152"/>
      <c r="F92" s="152"/>
      <c r="G92">
        <v>325</v>
      </c>
      <c r="H92" s="301" t="e">
        <f>SUBTOTAL(9,I92:T92)</f>
        <v>#REF!</v>
      </c>
      <c r="I92" s="301" t="e">
        <f>#REF!+#REF!+#REF!+#REF!+#REF!+#REF!+I47+#REF!+#REF!+#REF!+#REF!+#REF!+#REF!+#REF!+I63+#REF!+#REF!+#REF!+I64</f>
        <v>#REF!</v>
      </c>
      <c r="J92" s="301" t="e">
        <f>#REF!+#REF!+#REF!+#REF!+#REF!+#REF!+J47+#REF!+#REF!+#REF!+#REF!+#REF!+#REF!+#REF!+J63+#REF!+#REF!+#REF!+J64</f>
        <v>#REF!</v>
      </c>
      <c r="K92" s="301" t="e">
        <f>#REF!+#REF!+#REF!+#REF!+#REF!+#REF!+K47+#REF!+#REF!+#REF!+#REF!+#REF!+#REF!+#REF!+K63+#REF!+#REF!+#REF!+K64</f>
        <v>#REF!</v>
      </c>
      <c r="L92" s="301" t="e">
        <f>#REF!+#REF!+#REF!+#REF!+#REF!+#REF!+L47+#REF!+#REF!+#REF!+#REF!+#REF!+#REF!+#REF!+L63+#REF!+#REF!+#REF!+L64</f>
        <v>#REF!</v>
      </c>
      <c r="M92" s="301" t="e">
        <f>#REF!+#REF!+#REF!+#REF!+#REF!+#REF!+M47+#REF!+#REF!+#REF!+#REF!+#REF!+#REF!+#REF!+M63+#REF!+#REF!+#REF!+M64</f>
        <v>#REF!</v>
      </c>
      <c r="N92" s="301" t="e">
        <f>#REF!+#REF!+#REF!+#REF!+#REF!+#REF!+N47+#REF!+#REF!+#REF!+#REF!+#REF!+#REF!+#REF!+N63+#REF!+#REF!+#REF!+N64</f>
        <v>#REF!</v>
      </c>
      <c r="O92" s="301" t="e">
        <f>#REF!+#REF!+#REF!+#REF!+#REF!+#REF!+O47+#REF!+#REF!+#REF!+#REF!+#REF!+#REF!+#REF!+O63+#REF!+#REF!+#REF!+O64</f>
        <v>#REF!</v>
      </c>
      <c r="P92" s="301" t="e">
        <f>#REF!+#REF!+#REF!+#REF!+#REF!+#REF!+P47+#REF!+#REF!+#REF!+#REF!+#REF!+#REF!+#REF!+P63+#REF!+#REF!+#REF!+P64</f>
        <v>#REF!</v>
      </c>
      <c r="Q92" s="301" t="e">
        <f>#REF!+#REF!+#REF!+#REF!+#REF!+#REF!+Q47+#REF!+#REF!+#REF!+#REF!+#REF!+#REF!+#REF!+Q63+#REF!+#REF!+#REF!+Q64</f>
        <v>#REF!</v>
      </c>
      <c r="R92" s="301" t="e">
        <f>#REF!+#REF!+#REF!+#REF!+#REF!+#REF!+R47+#REF!+#REF!+#REF!+#REF!+#REF!+#REF!+#REF!+R63+#REF!+#REF!+#REF!+R64</f>
        <v>#REF!</v>
      </c>
      <c r="S92" s="301" t="e">
        <f>#REF!+#REF!+#REF!+#REF!+#REF!+#REF!+S47+#REF!+#REF!+#REF!+#REF!+#REF!+#REF!+#REF!+S63+#REF!+#REF!+#REF!+S64</f>
        <v>#REF!</v>
      </c>
      <c r="T92" s="301" t="e">
        <f>#REF!+#REF!+#REF!+#REF!+#REF!+#REF!+T47+#REF!+#REF!+#REF!+#REF!+#REF!+#REF!+#REF!+T63+#REF!+#REF!+#REF!+T64</f>
        <v>#REF!</v>
      </c>
    </row>
    <row r="93" spans="1:20" s="106" customFormat="1" ht="15.75" hidden="1">
      <c r="A93" s="213"/>
      <c r="B93" s="152"/>
      <c r="C93" s="153"/>
      <c r="D93" s="152"/>
      <c r="E93" s="152"/>
      <c r="F93" s="152"/>
      <c r="G93" s="152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</row>
    <row r="94" spans="1:20" s="106" customFormat="1" ht="15.75" hidden="1">
      <c r="A94" s="213"/>
      <c r="B94" s="152"/>
      <c r="C94" s="153"/>
      <c r="D94" s="152"/>
      <c r="E94" s="152"/>
      <c r="F94" s="152"/>
      <c r="G94" s="152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</row>
    <row r="95" spans="1:20" s="106" customFormat="1" ht="15.75" hidden="1">
      <c r="A95" s="213"/>
      <c r="B95" s="152"/>
      <c r="C95" s="153"/>
      <c r="D95" s="152"/>
      <c r="E95" s="152"/>
      <c r="F95" s="152"/>
      <c r="G95" s="152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</row>
    <row r="96" spans="1:20" s="106" customFormat="1" ht="15.75" hidden="1">
      <c r="A96" s="213"/>
      <c r="B96" s="152"/>
      <c r="C96" s="153"/>
      <c r="D96" s="152"/>
      <c r="E96" s="152"/>
      <c r="F96" s="152"/>
      <c r="G96" s="152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</row>
    <row r="97" spans="1:20" s="106" customFormat="1" ht="15.75">
      <c r="A97" s="213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</row>
    <row r="98" spans="1:20" s="106" customFormat="1" ht="15.75">
      <c r="A98" s="213"/>
      <c r="C98" s="345"/>
      <c r="D98" s="345"/>
      <c r="E98" s="345"/>
      <c r="F98" s="345"/>
      <c r="G98" s="34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</row>
    <row r="99" spans="1:20" s="106" customFormat="1" ht="15.75">
      <c r="A99" s="213"/>
      <c r="B99" s="541"/>
      <c r="C99" s="345"/>
      <c r="D99" s="345"/>
      <c r="E99" s="345"/>
      <c r="F99" s="791">
        <v>125</v>
      </c>
      <c r="G99" s="154" t="s">
        <v>158</v>
      </c>
      <c r="H99" s="789">
        <f>SUBTOTAL(9,I99:T99)</f>
        <v>219.75</v>
      </c>
      <c r="I99" s="691">
        <f>I14+I39</f>
        <v>0</v>
      </c>
      <c r="J99" s="691">
        <f>J14</f>
        <v>0</v>
      </c>
      <c r="K99" s="691">
        <f>K14</f>
        <v>0</v>
      </c>
      <c r="L99" s="691">
        <f aca="true" t="shared" si="10" ref="L99:R99">L14+L39</f>
        <v>0</v>
      </c>
      <c r="M99" s="691">
        <f t="shared" si="10"/>
        <v>0</v>
      </c>
      <c r="N99" s="691">
        <f t="shared" si="10"/>
        <v>0</v>
      </c>
      <c r="O99" s="691">
        <f t="shared" si="10"/>
        <v>0</v>
      </c>
      <c r="P99" s="691">
        <f>P14+P39</f>
        <v>0</v>
      </c>
      <c r="Q99" s="691">
        <f t="shared" si="10"/>
        <v>0</v>
      </c>
      <c r="R99" s="691">
        <f t="shared" si="10"/>
        <v>0</v>
      </c>
      <c r="S99" s="691">
        <v>0</v>
      </c>
      <c r="T99" s="691">
        <f>T37</f>
        <v>219.75</v>
      </c>
    </row>
    <row r="100" spans="1:20" s="106" customFormat="1" ht="15.75">
      <c r="A100" s="213"/>
      <c r="B100" s="541"/>
      <c r="C100" s="345"/>
      <c r="D100" s="345"/>
      <c r="E100" s="345"/>
      <c r="F100" s="791"/>
      <c r="G100" s="154" t="s">
        <v>159</v>
      </c>
      <c r="H100" s="789">
        <f>SUBTOTAL(9,I100:T100)</f>
        <v>168.00999999999996</v>
      </c>
      <c r="I100" s="691">
        <f aca="true" t="shared" si="11" ref="I100:R100">I9+I15+I31</f>
        <v>0</v>
      </c>
      <c r="J100" s="691">
        <f t="shared" si="11"/>
        <v>0</v>
      </c>
      <c r="K100" s="691">
        <f t="shared" si="11"/>
        <v>23.23</v>
      </c>
      <c r="L100" s="691">
        <f t="shared" si="11"/>
        <v>4.01</v>
      </c>
      <c r="M100" s="691">
        <f t="shared" si="11"/>
        <v>13.32</v>
      </c>
      <c r="N100" s="691">
        <f t="shared" si="11"/>
        <v>28.33</v>
      </c>
      <c r="O100" s="691">
        <f t="shared" si="11"/>
        <v>0</v>
      </c>
      <c r="P100" s="691">
        <f t="shared" si="11"/>
        <v>7.89</v>
      </c>
      <c r="Q100" s="691">
        <f t="shared" si="11"/>
        <v>59.17</v>
      </c>
      <c r="R100" s="691">
        <f t="shared" si="11"/>
        <v>23.33</v>
      </c>
      <c r="S100" s="691">
        <f>S9+S15+S31</f>
        <v>8.73</v>
      </c>
      <c r="T100" s="691">
        <f>T9+T15+T31</f>
        <v>0</v>
      </c>
    </row>
    <row r="101" spans="1:20" s="106" customFormat="1" ht="15.75">
      <c r="A101" s="213"/>
      <c r="B101" s="541"/>
      <c r="C101" s="345"/>
      <c r="D101" s="345"/>
      <c r="E101" s="345"/>
      <c r="F101" s="791"/>
      <c r="G101" s="154" t="s">
        <v>24</v>
      </c>
      <c r="H101" s="789">
        <f>SUBTOTAL(9,I101:T101)</f>
        <v>0</v>
      </c>
      <c r="I101" s="692"/>
      <c r="J101" s="692"/>
      <c r="K101" s="692"/>
      <c r="L101" s="692"/>
      <c r="M101" s="692"/>
      <c r="N101" s="692"/>
      <c r="O101" s="692"/>
      <c r="P101" s="692"/>
      <c r="Q101" s="692"/>
      <c r="R101" s="692"/>
      <c r="S101" s="692"/>
      <c r="T101" s="692"/>
    </row>
    <row r="102" spans="1:20" s="106" customFormat="1" ht="15.75">
      <c r="A102" s="213"/>
      <c r="B102" s="541"/>
      <c r="C102" s="345"/>
      <c r="D102" s="345"/>
      <c r="E102" s="345"/>
      <c r="F102" s="791"/>
      <c r="G102" s="618" t="s">
        <v>207</v>
      </c>
      <c r="H102" s="790">
        <f>SUBTOTAL(9,I102:T102)</f>
        <v>364.34000000000003</v>
      </c>
      <c r="I102" s="792"/>
      <c r="J102" s="792">
        <f>J21+J22+J23+J24+J38+J39</f>
        <v>6.92</v>
      </c>
      <c r="K102" s="792">
        <f>K22+K23+K24+K38+K39</f>
        <v>65.44</v>
      </c>
      <c r="L102" s="792">
        <f>L22+L23+L24+L25+L38+L39+L40</f>
        <v>16.14</v>
      </c>
      <c r="M102" s="792">
        <f>M22+M23+M24+M25+M38+M39+M40</f>
        <v>0</v>
      </c>
      <c r="N102" s="792">
        <f>N13</f>
        <v>37.77</v>
      </c>
      <c r="O102" s="792"/>
      <c r="P102" s="792">
        <f>P26+P27</f>
        <v>66.2</v>
      </c>
      <c r="Q102" s="792"/>
      <c r="R102" s="792">
        <f>R28+R29</f>
        <v>16.82</v>
      </c>
      <c r="S102" s="792">
        <f>S30+S41</f>
        <v>155.05</v>
      </c>
      <c r="T102" s="792"/>
    </row>
    <row r="103" spans="1:20" s="106" customFormat="1" ht="15.75">
      <c r="A103" s="213"/>
      <c r="B103" s="541"/>
      <c r="C103" s="345"/>
      <c r="D103" s="345"/>
      <c r="E103" s="345"/>
      <c r="F103" s="791"/>
      <c r="G103" s="542"/>
      <c r="H103" s="795">
        <f>SUM(H99:H102)</f>
        <v>752.1</v>
      </c>
      <c r="I103" s="691">
        <f aca="true" t="shared" si="12" ref="I103:T103">SUM(I99:I102)</f>
        <v>0</v>
      </c>
      <c r="J103" s="691">
        <f t="shared" si="12"/>
        <v>6.92</v>
      </c>
      <c r="K103" s="691">
        <f t="shared" si="12"/>
        <v>88.67</v>
      </c>
      <c r="L103" s="691">
        <f t="shared" si="12"/>
        <v>20.15</v>
      </c>
      <c r="M103" s="691">
        <f t="shared" si="12"/>
        <v>13.32</v>
      </c>
      <c r="N103" s="691">
        <f t="shared" si="12"/>
        <v>66.1</v>
      </c>
      <c r="O103" s="691">
        <f t="shared" si="12"/>
        <v>0</v>
      </c>
      <c r="P103" s="691">
        <f>SUM(P99:P102)</f>
        <v>74.09</v>
      </c>
      <c r="Q103" s="691">
        <f t="shared" si="12"/>
        <v>59.17</v>
      </c>
      <c r="R103" s="691">
        <f t="shared" si="12"/>
        <v>40.15</v>
      </c>
      <c r="S103" s="691">
        <f t="shared" si="12"/>
        <v>163.78</v>
      </c>
      <c r="T103" s="691">
        <f t="shared" si="12"/>
        <v>219.75</v>
      </c>
    </row>
    <row r="104" spans="1:20" s="106" customFormat="1" ht="15.75">
      <c r="A104" s="213"/>
      <c r="B104" s="541"/>
      <c r="C104" s="345"/>
      <c r="D104" s="345"/>
      <c r="E104" s="345"/>
      <c r="F104" s="791"/>
      <c r="G104" s="542"/>
      <c r="H104" s="693"/>
      <c r="I104" s="691"/>
      <c r="J104" s="691"/>
      <c r="K104" s="691"/>
      <c r="L104" s="691"/>
      <c r="M104" s="691"/>
      <c r="N104" s="691"/>
      <c r="O104" s="691"/>
      <c r="P104" s="691"/>
      <c r="Q104" s="691"/>
      <c r="R104" s="691"/>
      <c r="S104" s="691"/>
      <c r="T104" s="691"/>
    </row>
    <row r="105" spans="1:21" s="106" customFormat="1" ht="15.75">
      <c r="A105" s="213"/>
      <c r="B105" s="541"/>
      <c r="C105" s="345"/>
      <c r="D105" s="345"/>
      <c r="E105" s="345"/>
      <c r="F105" s="791">
        <v>325</v>
      </c>
      <c r="G105" s="154" t="s">
        <v>158</v>
      </c>
      <c r="H105" s="789">
        <f>SUBTOTAL(9,I105:T105)</f>
        <v>1309.55</v>
      </c>
      <c r="I105" s="691">
        <f>I11+I12+I33+I35+I36+I44+I55</f>
        <v>0</v>
      </c>
      <c r="J105" s="691">
        <f>J11+J12+J33+J35+J36+J44+J55</f>
        <v>0</v>
      </c>
      <c r="K105" s="691">
        <f>K11+K12+K33+K35+K36+K44+K55</f>
        <v>0</v>
      </c>
      <c r="L105" s="691">
        <f>L11+L12+L33+L35+L36+L44+L55</f>
        <v>0</v>
      </c>
      <c r="M105" s="691">
        <f>M11+M12+M33+M35+M36+M44+M55</f>
        <v>105.65</v>
      </c>
      <c r="N105" s="691">
        <f>N11+N12+N33+N35+N36+N44+N55+N58</f>
        <v>118.8</v>
      </c>
      <c r="O105" s="691">
        <f>O11+O12+O33+O35+O36+O44+O55</f>
        <v>0</v>
      </c>
      <c r="P105" s="691">
        <f>P11+P12+P33+P35+P36+P44+P55</f>
        <v>0</v>
      </c>
      <c r="Q105" s="691">
        <f>Q11+Q12+Q20+Q33+Q35+Q36+Q44+Q55</f>
        <v>199.87</v>
      </c>
      <c r="R105" s="691">
        <f>R11+R12+R33+R35+R36+R44+R55</f>
        <v>0</v>
      </c>
      <c r="S105" s="691">
        <f>S11+S12+S33+S35+S36+S44+S55</f>
        <v>181.18</v>
      </c>
      <c r="T105" s="691">
        <f>T19+T47+T59+T60+T61</f>
        <v>704.05</v>
      </c>
      <c r="U105" s="691">
        <f>U11+U12+U18+U19+U20+U33+U35+U36+U43+U44+U45+U46+U47+U48+U49+U50+U51+U52+U53+U54+U55+U56+U57</f>
        <v>0</v>
      </c>
    </row>
    <row r="106" spans="1:21" s="106" customFormat="1" ht="15.75">
      <c r="A106" s="213"/>
      <c r="B106" s="541"/>
      <c r="C106" s="345"/>
      <c r="D106" s="345"/>
      <c r="E106" s="345"/>
      <c r="F106" s="542"/>
      <c r="G106" s="154" t="s">
        <v>159</v>
      </c>
      <c r="H106" s="789">
        <f>SUBTOTAL(9,I106:T106)</f>
        <v>289.96999999999997</v>
      </c>
      <c r="I106" s="691">
        <f aca="true" t="shared" si="13" ref="I106:U106">I10+I16+I32+I42</f>
        <v>0</v>
      </c>
      <c r="J106" s="691">
        <f t="shared" si="13"/>
        <v>6.21</v>
      </c>
      <c r="K106" s="691">
        <f t="shared" si="13"/>
        <v>60.82</v>
      </c>
      <c r="L106" s="691">
        <f t="shared" si="13"/>
        <v>26.38</v>
      </c>
      <c r="M106" s="691">
        <f t="shared" si="13"/>
        <v>16.259999999999998</v>
      </c>
      <c r="N106" s="691">
        <f t="shared" si="13"/>
        <v>36.04</v>
      </c>
      <c r="O106" s="691">
        <f t="shared" si="13"/>
        <v>20.13</v>
      </c>
      <c r="P106" s="691">
        <f t="shared" si="13"/>
        <v>17.46</v>
      </c>
      <c r="Q106" s="691">
        <f t="shared" si="13"/>
        <v>39.36</v>
      </c>
      <c r="R106" s="691">
        <f t="shared" si="13"/>
        <v>21.740000000000002</v>
      </c>
      <c r="S106" s="691">
        <f t="shared" si="13"/>
        <v>40.66</v>
      </c>
      <c r="T106" s="691">
        <f t="shared" si="13"/>
        <v>4.91</v>
      </c>
      <c r="U106" s="691">
        <f t="shared" si="13"/>
        <v>0</v>
      </c>
    </row>
    <row r="107" spans="1:20" s="106" customFormat="1" ht="15.75">
      <c r="A107" s="213"/>
      <c r="B107" s="541"/>
      <c r="C107" s="345"/>
      <c r="D107" s="345"/>
      <c r="E107" s="345"/>
      <c r="F107" s="542"/>
      <c r="G107" s="154" t="s">
        <v>24</v>
      </c>
      <c r="H107" s="789">
        <f>SUBTOTAL(9,I107:T107)</f>
        <v>0</v>
      </c>
      <c r="I107" s="692"/>
      <c r="J107" s="692"/>
      <c r="K107" s="692"/>
      <c r="L107" s="692"/>
      <c r="M107" s="692"/>
      <c r="N107" s="692"/>
      <c r="O107" s="692"/>
      <c r="P107" s="692"/>
      <c r="Q107" s="692"/>
      <c r="R107" s="692"/>
      <c r="S107" s="692"/>
      <c r="T107" s="692"/>
    </row>
    <row r="108" spans="1:22" s="106" customFormat="1" ht="15.75">
      <c r="A108" s="213"/>
      <c r="B108" s="541"/>
      <c r="C108" s="345"/>
      <c r="D108" s="345"/>
      <c r="E108" s="345"/>
      <c r="F108" s="542"/>
      <c r="G108" s="618" t="s">
        <v>207</v>
      </c>
      <c r="H108" s="790">
        <f>SUBTOTAL(9,I108:T108)</f>
        <v>659.4399999999999</v>
      </c>
      <c r="I108" s="793">
        <f aca="true" t="shared" si="14" ref="I108:S108">I18+I19+I20+I43+SUM(I45:I54)+SUM(I56:I57)</f>
        <v>0</v>
      </c>
      <c r="J108" s="793">
        <f t="shared" si="14"/>
        <v>0</v>
      </c>
      <c r="K108" s="793">
        <f t="shared" si="14"/>
        <v>0</v>
      </c>
      <c r="L108" s="793">
        <f t="shared" si="14"/>
        <v>0</v>
      </c>
      <c r="M108" s="793">
        <f t="shared" si="14"/>
        <v>0</v>
      </c>
      <c r="N108" s="793">
        <f t="shared" si="14"/>
        <v>0</v>
      </c>
      <c r="O108" s="793">
        <f t="shared" si="14"/>
        <v>109.05</v>
      </c>
      <c r="P108" s="793">
        <f>P18+P19+P20+P34+P43+SUM(P45:P54)+SUM(P56:P57)</f>
        <v>27.74</v>
      </c>
      <c r="Q108" s="793">
        <f>Q18+Q19+Q43+SUM(Q45:Q54)+SUM(Q56:Q57)</f>
        <v>0</v>
      </c>
      <c r="R108" s="793">
        <f t="shared" si="14"/>
        <v>0</v>
      </c>
      <c r="S108" s="793">
        <f t="shared" si="14"/>
        <v>522.65</v>
      </c>
      <c r="T108" s="793"/>
      <c r="U108" s="794"/>
      <c r="V108" s="794"/>
    </row>
    <row r="109" spans="1:20" s="106" customFormat="1" ht="15.75">
      <c r="A109" s="213"/>
      <c r="B109" s="541"/>
      <c r="C109" s="345"/>
      <c r="D109" s="345"/>
      <c r="E109" s="345"/>
      <c r="F109" s="542"/>
      <c r="G109" s="542"/>
      <c r="H109" s="795">
        <f>SUM(H105:H108)</f>
        <v>2258.96</v>
      </c>
      <c r="I109" s="691">
        <f aca="true" t="shared" si="15" ref="I109:T109">SUM(I105:I108)</f>
        <v>0</v>
      </c>
      <c r="J109" s="691">
        <f t="shared" si="15"/>
        <v>6.21</v>
      </c>
      <c r="K109" s="691">
        <f t="shared" si="15"/>
        <v>60.82</v>
      </c>
      <c r="L109" s="691">
        <f t="shared" si="15"/>
        <v>26.38</v>
      </c>
      <c r="M109" s="691">
        <f t="shared" si="15"/>
        <v>121.91</v>
      </c>
      <c r="N109" s="691">
        <f t="shared" si="15"/>
        <v>154.84</v>
      </c>
      <c r="O109" s="691">
        <f t="shared" si="15"/>
        <v>129.18</v>
      </c>
      <c r="P109" s="691">
        <f t="shared" si="15"/>
        <v>45.2</v>
      </c>
      <c r="Q109" s="691">
        <f t="shared" si="15"/>
        <v>239.23000000000002</v>
      </c>
      <c r="R109" s="691">
        <f t="shared" si="15"/>
        <v>21.740000000000002</v>
      </c>
      <c r="S109" s="691">
        <f t="shared" si="15"/>
        <v>744.49</v>
      </c>
      <c r="T109" s="691">
        <f t="shared" si="15"/>
        <v>708.9599999999999</v>
      </c>
    </row>
    <row r="110" spans="1:20" s="106" customFormat="1" ht="15.75">
      <c r="A110" s="213"/>
      <c r="B110" s="541"/>
      <c r="C110" s="345"/>
      <c r="D110" s="345"/>
      <c r="E110" s="345"/>
      <c r="F110" s="542"/>
      <c r="G110" s="542"/>
      <c r="H110" s="310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</row>
    <row r="111" spans="1:20" s="106" customFormat="1" ht="15.75">
      <c r="A111" s="213"/>
      <c r="B111" s="543"/>
      <c r="C111" s="544"/>
      <c r="D111" s="544"/>
      <c r="E111" s="544"/>
      <c r="F111" s="545"/>
      <c r="G111" s="788" t="s">
        <v>226</v>
      </c>
      <c r="H111" s="694">
        <f>SUM(I111:T111)</f>
        <v>239.75000000000003</v>
      </c>
      <c r="I111" s="695">
        <f aca="true" t="shared" si="16" ref="I111:Q111">SUM(I9:I14)</f>
        <v>0</v>
      </c>
      <c r="J111" s="695">
        <f t="shared" si="16"/>
        <v>0</v>
      </c>
      <c r="K111" s="695">
        <f t="shared" si="16"/>
        <v>20.34</v>
      </c>
      <c r="L111" s="695">
        <f t="shared" si="16"/>
        <v>11.03</v>
      </c>
      <c r="M111" s="695">
        <f t="shared" si="16"/>
        <v>113.53</v>
      </c>
      <c r="N111" s="695">
        <f t="shared" si="16"/>
        <v>45.49</v>
      </c>
      <c r="O111" s="695">
        <f t="shared" si="16"/>
        <v>0</v>
      </c>
      <c r="P111" s="695">
        <f>SUM(P9:P14)</f>
        <v>0</v>
      </c>
      <c r="Q111" s="695">
        <f t="shared" si="16"/>
        <v>0</v>
      </c>
      <c r="R111" s="695">
        <f>SUM(R9:R14)</f>
        <v>10.89</v>
      </c>
      <c r="S111" s="695">
        <f>SUM(S9:S14)</f>
        <v>38.47</v>
      </c>
      <c r="T111" s="695">
        <f>SUM(T9:T14)</f>
        <v>0</v>
      </c>
    </row>
    <row r="112" spans="1:20" s="106" customFormat="1" ht="15.75">
      <c r="A112" s="213"/>
      <c r="B112" s="152"/>
      <c r="C112" s="153"/>
      <c r="D112" s="152"/>
      <c r="E112" s="152"/>
      <c r="F112" s="301"/>
      <c r="G112" s="696" t="s">
        <v>29</v>
      </c>
      <c r="H112" s="694">
        <f>SUM(I112:T112)</f>
        <v>809.06</v>
      </c>
      <c r="I112" s="695">
        <f aca="true" t="shared" si="17" ref="I112:Q112">SUM(I15:I20)</f>
        <v>0</v>
      </c>
      <c r="J112" s="695">
        <f>SUM(J15:J27)</f>
        <v>8.9</v>
      </c>
      <c r="K112" s="695">
        <f>SUM(K15:K27)</f>
        <v>56.49</v>
      </c>
      <c r="L112" s="695">
        <f>SUM(L15:L27)</f>
        <v>13.59</v>
      </c>
      <c r="M112" s="695">
        <f t="shared" si="17"/>
        <v>5.1</v>
      </c>
      <c r="N112" s="695">
        <f>SUM(N15:N27)</f>
        <v>8.21</v>
      </c>
      <c r="O112" s="695">
        <f t="shared" si="17"/>
        <v>0</v>
      </c>
      <c r="P112" s="695">
        <f>SUM(P15:P27)</f>
        <v>78.98</v>
      </c>
      <c r="Q112" s="695">
        <f t="shared" si="17"/>
        <v>244.7</v>
      </c>
      <c r="R112" s="695">
        <f>SUM(R15:R30)</f>
        <v>51</v>
      </c>
      <c r="S112" s="695">
        <f>SUM(S15:S30)</f>
        <v>313.89</v>
      </c>
      <c r="T112" s="695">
        <f>SUM(T15:T30)</f>
        <v>28.2</v>
      </c>
    </row>
    <row r="113" spans="1:20" s="106" customFormat="1" ht="15.75">
      <c r="A113" s="213"/>
      <c r="B113" s="152"/>
      <c r="C113" s="153"/>
      <c r="D113" s="152"/>
      <c r="E113" s="152"/>
      <c r="F113" s="152"/>
      <c r="G113" s="697" t="s">
        <v>160</v>
      </c>
      <c r="H113" s="694">
        <f>SUM(I113:T113)</f>
        <v>692.81</v>
      </c>
      <c r="I113" s="695">
        <f aca="true" t="shared" si="18" ref="I113:Q113">SUM(I31:I39)</f>
        <v>0</v>
      </c>
      <c r="J113" s="695">
        <f t="shared" si="18"/>
        <v>1.87</v>
      </c>
      <c r="K113" s="695">
        <f t="shared" si="18"/>
        <v>70.87999999999998</v>
      </c>
      <c r="L113" s="695">
        <f>SUM(L31:L40)</f>
        <v>21.91</v>
      </c>
      <c r="M113" s="695">
        <f t="shared" si="18"/>
        <v>9.260000000000002</v>
      </c>
      <c r="N113" s="695">
        <f>SUM(N31:N40)</f>
        <v>48.44</v>
      </c>
      <c r="O113" s="695">
        <f t="shared" si="18"/>
        <v>20.13</v>
      </c>
      <c r="P113" s="695">
        <f t="shared" si="18"/>
        <v>40.31</v>
      </c>
      <c r="Q113" s="695">
        <f t="shared" si="18"/>
        <v>45.61</v>
      </c>
      <c r="R113" s="695">
        <f>SUM(R31:R41)</f>
        <v>0</v>
      </c>
      <c r="S113" s="695">
        <f>SUM(S31:S41)</f>
        <v>209.74</v>
      </c>
      <c r="T113" s="695">
        <f>SUM(T31:T41)</f>
        <v>224.66</v>
      </c>
    </row>
    <row r="114" spans="1:20" s="106" customFormat="1" ht="15.75">
      <c r="A114" s="213"/>
      <c r="B114" s="152"/>
      <c r="C114" s="153"/>
      <c r="D114" s="152"/>
      <c r="E114" s="152"/>
      <c r="F114" s="152"/>
      <c r="G114" s="697" t="s">
        <v>42</v>
      </c>
      <c r="H114" s="694">
        <f>SUM(I114:T114)</f>
        <v>1269.44</v>
      </c>
      <c r="I114" s="695">
        <f>SUM(I42:I57)</f>
        <v>0</v>
      </c>
      <c r="J114" s="695">
        <f aca="true" t="shared" si="19" ref="J114:Q114">SUM(J42:J57)</f>
        <v>2.36</v>
      </c>
      <c r="K114" s="695">
        <f t="shared" si="19"/>
        <v>1.78</v>
      </c>
      <c r="L114" s="695">
        <f t="shared" si="19"/>
        <v>0</v>
      </c>
      <c r="M114" s="695">
        <f t="shared" si="19"/>
        <v>7.34</v>
      </c>
      <c r="N114" s="695">
        <f>SUM(N42:N58)</f>
        <v>118.8</v>
      </c>
      <c r="O114" s="695">
        <f t="shared" si="19"/>
        <v>109.05</v>
      </c>
      <c r="P114" s="695">
        <f t="shared" si="19"/>
        <v>0</v>
      </c>
      <c r="Q114" s="695">
        <f t="shared" si="19"/>
        <v>8.09</v>
      </c>
      <c r="R114" s="695">
        <f>SUM(R42:R61)</f>
        <v>0</v>
      </c>
      <c r="S114" s="695">
        <f>SUM(S42:S61)</f>
        <v>346.16999999999996</v>
      </c>
      <c r="T114" s="695">
        <f>SUM(T42:T61)</f>
        <v>675.85</v>
      </c>
    </row>
    <row r="115" spans="1:20" s="106" customFormat="1" ht="15.75">
      <c r="A115" s="213"/>
      <c r="B115" s="152"/>
      <c r="C115" s="153"/>
      <c r="D115" s="152"/>
      <c r="E115" s="152"/>
      <c r="F115" s="152"/>
      <c r="G115" s="152"/>
      <c r="H115" s="155">
        <f>H111+H112+H113+H114</f>
        <v>3011.06</v>
      </c>
      <c r="I115" s="155">
        <f aca="true" t="shared" si="20" ref="I115:P115">I111+I112+I113+I114</f>
        <v>0</v>
      </c>
      <c r="J115" s="155">
        <f t="shared" si="20"/>
        <v>13.129999999999999</v>
      </c>
      <c r="K115" s="155">
        <f t="shared" si="20"/>
        <v>149.48999999999998</v>
      </c>
      <c r="L115" s="155">
        <f t="shared" si="20"/>
        <v>46.53</v>
      </c>
      <c r="M115" s="155">
        <f t="shared" si="20"/>
        <v>135.23</v>
      </c>
      <c r="N115" s="155">
        <f t="shared" si="20"/>
        <v>220.94</v>
      </c>
      <c r="O115" s="155">
        <f t="shared" si="20"/>
        <v>129.18</v>
      </c>
      <c r="P115" s="155">
        <f t="shared" si="20"/>
        <v>119.29</v>
      </c>
      <c r="Q115" s="155">
        <f>Q111+Q112+Q113+Q114</f>
        <v>298.4</v>
      </c>
      <c r="R115" s="155">
        <f>R111+R112+R113+R114</f>
        <v>61.89</v>
      </c>
      <c r="S115" s="155">
        <f>S111+S112+S113+S114</f>
        <v>908.27</v>
      </c>
      <c r="T115" s="155">
        <f>T111+T112+T113+T114</f>
        <v>928.71</v>
      </c>
    </row>
    <row r="116" spans="1:20" s="345" customFormat="1" ht="15.75">
      <c r="A116" s="344"/>
      <c r="B116" s="153"/>
      <c r="C116" s="153"/>
      <c r="D116" s="153"/>
      <c r="E116" s="153"/>
      <c r="F116" s="153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</row>
    <row r="117" spans="1:20" s="106" customFormat="1" ht="15.75">
      <c r="A117" s="213"/>
      <c r="B117" s="541"/>
      <c r="C117" s="153"/>
      <c r="D117" s="152"/>
      <c r="E117" s="152"/>
      <c r="F117" s="152"/>
      <c r="G117" s="301"/>
      <c r="H117" s="301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</row>
    <row r="118" spans="1:20" s="106" customFormat="1" ht="15.75">
      <c r="A118" s="213"/>
      <c r="B118" s="541"/>
      <c r="C118" s="153"/>
      <c r="D118" s="152"/>
      <c r="E118" s="152"/>
      <c r="F118" s="152"/>
      <c r="G118" s="301"/>
      <c r="H118" s="301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</row>
    <row r="119" spans="1:20" s="106" customFormat="1" ht="15.75">
      <c r="A119" s="213"/>
      <c r="B119" s="541"/>
      <c r="C119" s="153"/>
      <c r="D119" s="152"/>
      <c r="E119" s="152"/>
      <c r="F119" s="152"/>
      <c r="G119" s="301"/>
      <c r="H119" s="301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</row>
    <row r="120" spans="1:20" s="106" customFormat="1" ht="15.75">
      <c r="A120" s="213"/>
      <c r="B120" s="541"/>
      <c r="C120" s="153"/>
      <c r="D120" s="152"/>
      <c r="E120" s="152"/>
      <c r="F120" s="152"/>
      <c r="G120" s="301"/>
      <c r="H120" s="301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</row>
    <row r="121" spans="1:20" s="106" customFormat="1" ht="15.75">
      <c r="A121" s="213"/>
      <c r="B121" s="541"/>
      <c r="C121" s="153"/>
      <c r="D121" s="152"/>
      <c r="E121" s="152"/>
      <c r="F121" s="152"/>
      <c r="G121" s="301"/>
      <c r="H121" s="301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</row>
    <row r="122" spans="1:20" s="106" customFormat="1" ht="15.75">
      <c r="A122" s="213"/>
      <c r="B122" s="541"/>
      <c r="C122" s="153"/>
      <c r="D122" s="152"/>
      <c r="E122" s="152"/>
      <c r="F122" s="152"/>
      <c r="G122" s="301"/>
      <c r="H122" s="301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</row>
    <row r="123" spans="1:20" s="106" customFormat="1" ht="15.75">
      <c r="A123" s="213"/>
      <c r="B123" s="152"/>
      <c r="C123" s="153"/>
      <c r="D123" s="152"/>
      <c r="E123" s="152"/>
      <c r="F123" s="152"/>
      <c r="G123" s="152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</row>
    <row r="124" spans="1:20" s="106" customFormat="1" ht="15.75">
      <c r="A124" s="213"/>
      <c r="B124" s="152"/>
      <c r="C124" s="153"/>
      <c r="D124" s="152"/>
      <c r="E124" s="152"/>
      <c r="F124" s="152"/>
      <c r="G124" s="152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</row>
    <row r="125" spans="1:20" s="106" customFormat="1" ht="15.75">
      <c r="A125" s="213"/>
      <c r="B125" s="152"/>
      <c r="C125" s="153"/>
      <c r="D125" s="152"/>
      <c r="E125" s="152"/>
      <c r="F125" s="152"/>
      <c r="G125" s="152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</row>
    <row r="126" spans="1:20" s="106" customFormat="1" ht="15.75">
      <c r="A126" s="213"/>
      <c r="B126" s="152"/>
      <c r="C126" s="153"/>
      <c r="D126" s="152"/>
      <c r="E126" s="152"/>
      <c r="F126" s="152"/>
      <c r="G126" s="152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</row>
    <row r="127" spans="1:20" s="106" customFormat="1" ht="15.75">
      <c r="A127" s="213"/>
      <c r="B127" s="152"/>
      <c r="C127" s="153"/>
      <c r="D127" s="152"/>
      <c r="E127" s="152"/>
      <c r="F127" s="152"/>
      <c r="G127" s="152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</row>
    <row r="128" spans="1:20" s="106" customFormat="1" ht="15.75">
      <c r="A128" s="213"/>
      <c r="B128" s="152"/>
      <c r="C128" s="153"/>
      <c r="D128" s="152"/>
      <c r="E128" s="152"/>
      <c r="F128" s="152"/>
      <c r="G128" s="152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</row>
    <row r="129" spans="1:20" s="106" customFormat="1" ht="15.75">
      <c r="A129" s="213"/>
      <c r="B129" s="152"/>
      <c r="C129" s="153"/>
      <c r="D129" s="152"/>
      <c r="E129" s="152"/>
      <c r="F129" s="152"/>
      <c r="G129" s="152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</row>
    <row r="130" spans="1:20" s="106" customFormat="1" ht="15.75">
      <c r="A130" s="213"/>
      <c r="B130" s="152"/>
      <c r="C130" s="153"/>
      <c r="D130" s="152"/>
      <c r="E130" s="152"/>
      <c r="F130" s="152"/>
      <c r="G130" s="152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</row>
    <row r="131" spans="1:20" s="106" customFormat="1" ht="15.75">
      <c r="A131" s="213"/>
      <c r="B131" s="152"/>
      <c r="C131" s="153"/>
      <c r="D131" s="152"/>
      <c r="E131" s="152"/>
      <c r="F131" s="152"/>
      <c r="G131" s="152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</row>
    <row r="132" spans="1:20" s="106" customFormat="1" ht="15.75">
      <c r="A132" s="213"/>
      <c r="B132" s="152"/>
      <c r="C132" s="153"/>
      <c r="D132" s="152"/>
      <c r="E132" s="152"/>
      <c r="F132" s="152"/>
      <c r="G132" s="152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</row>
    <row r="133" spans="1:20" s="106" customFormat="1" ht="15.75">
      <c r="A133" s="213"/>
      <c r="B133" s="152"/>
      <c r="C133" s="153"/>
      <c r="D133" s="152"/>
      <c r="E133" s="152"/>
      <c r="F133" s="152"/>
      <c r="G133" s="152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</row>
    <row r="134" spans="1:20" s="106" customFormat="1" ht="15.75">
      <c r="A134" s="213"/>
      <c r="B134" s="152"/>
      <c r="C134" s="153"/>
      <c r="D134" s="152"/>
      <c r="E134" s="152"/>
      <c r="F134" s="152"/>
      <c r="G134" s="152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</row>
    <row r="135" spans="1:20" s="106" customFormat="1" ht="15.75">
      <c r="A135" s="213"/>
      <c r="B135" s="152"/>
      <c r="C135" s="153"/>
      <c r="D135" s="152"/>
      <c r="E135" s="152"/>
      <c r="F135" s="152"/>
      <c r="G135" s="152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</row>
    <row r="136" spans="1:20" s="106" customFormat="1" ht="15.75">
      <c r="A136" s="213"/>
      <c r="B136" s="152"/>
      <c r="C136" s="153"/>
      <c r="D136" s="152"/>
      <c r="E136" s="152"/>
      <c r="F136" s="152"/>
      <c r="G136" s="152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</row>
    <row r="137" spans="1:20" s="106" customFormat="1" ht="15.75">
      <c r="A137" s="213"/>
      <c r="B137" s="152"/>
      <c r="C137" s="153"/>
      <c r="D137" s="152"/>
      <c r="E137" s="152"/>
      <c r="F137" s="152"/>
      <c r="G137" s="152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</row>
    <row r="138" spans="1:20" s="106" customFormat="1" ht="15.75">
      <c r="A138" s="213"/>
      <c r="B138" s="152"/>
      <c r="C138" s="153"/>
      <c r="D138" s="152"/>
      <c r="E138" s="152"/>
      <c r="F138" s="152"/>
      <c r="G138" s="152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</row>
    <row r="139" spans="1:20" s="106" customFormat="1" ht="15.75">
      <c r="A139" s="213"/>
      <c r="B139" s="152"/>
      <c r="C139" s="153"/>
      <c r="D139" s="152"/>
      <c r="E139" s="152"/>
      <c r="F139" s="152"/>
      <c r="G139" s="152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</row>
    <row r="140" spans="1:20" s="106" customFormat="1" ht="15.75">
      <c r="A140" s="213"/>
      <c r="B140" s="152"/>
      <c r="C140" s="153"/>
      <c r="D140" s="152"/>
      <c r="E140" s="152"/>
      <c r="F140" s="152"/>
      <c r="G140" s="152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</row>
    <row r="141" spans="1:20" s="106" customFormat="1" ht="15.75">
      <c r="A141" s="213"/>
      <c r="B141" s="152"/>
      <c r="C141" s="153"/>
      <c r="D141" s="152"/>
      <c r="E141" s="152"/>
      <c r="F141" s="152"/>
      <c r="G141" s="152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</row>
    <row r="142" spans="1:20" s="106" customFormat="1" ht="15.75">
      <c r="A142" s="213"/>
      <c r="B142" s="152"/>
      <c r="C142" s="153"/>
      <c r="D142" s="152"/>
      <c r="E142" s="152"/>
      <c r="F142" s="152"/>
      <c r="G142" s="152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</row>
    <row r="143" spans="1:20" s="106" customFormat="1" ht="15.75">
      <c r="A143" s="213"/>
      <c r="B143" s="152"/>
      <c r="C143" s="153"/>
      <c r="D143" s="152"/>
      <c r="E143" s="152"/>
      <c r="F143" s="152"/>
      <c r="G143" s="152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</row>
    <row r="144" spans="1:20" s="106" customFormat="1" ht="15.75">
      <c r="A144" s="213"/>
      <c r="B144" s="152"/>
      <c r="C144" s="153"/>
      <c r="D144" s="152"/>
      <c r="E144" s="152"/>
      <c r="F144" s="152"/>
      <c r="G144" s="152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</row>
    <row r="145" spans="1:20" s="106" customFormat="1" ht="15.75">
      <c r="A145" s="213"/>
      <c r="B145" s="152"/>
      <c r="C145" s="153"/>
      <c r="D145" s="152"/>
      <c r="E145" s="152"/>
      <c r="F145" s="152"/>
      <c r="G145" s="152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</row>
    <row r="146" spans="1:20" s="106" customFormat="1" ht="15.75">
      <c r="A146" s="213"/>
      <c r="B146" s="152"/>
      <c r="C146" s="153"/>
      <c r="D146" s="152"/>
      <c r="E146" s="152"/>
      <c r="F146" s="152"/>
      <c r="G146" s="152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</row>
    <row r="147" spans="1:20" s="106" customFormat="1" ht="15.75">
      <c r="A147" s="213"/>
      <c r="B147" s="152"/>
      <c r="C147" s="153"/>
      <c r="D147" s="152"/>
      <c r="E147" s="152"/>
      <c r="F147" s="152"/>
      <c r="G147" s="152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</row>
    <row r="148" spans="1:20" s="106" customFormat="1" ht="15.75">
      <c r="A148" s="213"/>
      <c r="B148" s="152"/>
      <c r="C148" s="153"/>
      <c r="D148" s="152"/>
      <c r="E148" s="152"/>
      <c r="F148" s="152"/>
      <c r="G148" s="152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</row>
    <row r="149" spans="1:20" s="106" customFormat="1" ht="15.75">
      <c r="A149" s="213"/>
      <c r="B149" s="152"/>
      <c r="C149" s="153"/>
      <c r="D149" s="152"/>
      <c r="E149" s="152"/>
      <c r="F149" s="152"/>
      <c r="G149" s="152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</row>
    <row r="150" spans="1:20" ht="15.75">
      <c r="A150" s="215"/>
      <c r="B150" s="17"/>
      <c r="C150" s="18"/>
      <c r="D150" s="17"/>
      <c r="E150" s="17"/>
      <c r="F150" s="17"/>
      <c r="G150" s="17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</row>
    <row r="151" spans="1:20" ht="15.75">
      <c r="A151" s="215"/>
      <c r="B151" s="17"/>
      <c r="C151" s="18"/>
      <c r="D151" s="17"/>
      <c r="E151" s="17"/>
      <c r="F151" s="17"/>
      <c r="G151" s="17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</row>
    <row r="152" spans="1:20" ht="15.75">
      <c r="A152" s="215"/>
      <c r="B152" s="17"/>
      <c r="C152" s="18"/>
      <c r="D152" s="17"/>
      <c r="E152" s="17"/>
      <c r="F152" s="17"/>
      <c r="G152" s="17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1:20" ht="15.75">
      <c r="A153" s="215"/>
      <c r="B153" s="17"/>
      <c r="C153" s="18"/>
      <c r="D153" s="17"/>
      <c r="E153" s="17"/>
      <c r="F153" s="17"/>
      <c r="G153" s="17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</row>
    <row r="154" spans="1:20" ht="15.75">
      <c r="A154" s="215"/>
      <c r="B154" s="17"/>
      <c r="C154" s="18"/>
      <c r="D154" s="17"/>
      <c r="E154" s="17"/>
      <c r="F154" s="17"/>
      <c r="G154" s="17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</row>
    <row r="155" spans="1:20" ht="15.75">
      <c r="A155" s="215"/>
      <c r="B155" s="17"/>
      <c r="C155" s="18"/>
      <c r="D155" s="17"/>
      <c r="E155" s="17"/>
      <c r="F155" s="17"/>
      <c r="G155" s="17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</row>
    <row r="156" spans="1:20" ht="15.75">
      <c r="A156" s="215"/>
      <c r="B156" s="17"/>
      <c r="C156" s="18"/>
      <c r="D156" s="17"/>
      <c r="E156" s="17"/>
      <c r="F156" s="17"/>
      <c r="G156" s="17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ht="15.75">
      <c r="A157" s="215"/>
      <c r="B157" s="17"/>
      <c r="C157" s="18"/>
      <c r="D157" s="17"/>
      <c r="E157" s="17"/>
      <c r="F157" s="17"/>
      <c r="G157" s="17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ht="15.75">
      <c r="A158" s="215"/>
      <c r="B158" s="17"/>
      <c r="C158" s="18"/>
      <c r="D158" s="17"/>
      <c r="E158" s="17"/>
      <c r="F158" s="17"/>
      <c r="G158" s="17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ht="15.75">
      <c r="A159" s="215"/>
      <c r="B159" s="17"/>
      <c r="C159" s="18"/>
      <c r="D159" s="17"/>
      <c r="E159" s="17"/>
      <c r="F159" s="17"/>
      <c r="G159" s="17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5.75">
      <c r="A160" s="215"/>
      <c r="B160" s="17"/>
      <c r="C160" s="18"/>
      <c r="D160" s="17"/>
      <c r="E160" s="17"/>
      <c r="F160" s="17"/>
      <c r="G160" s="17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</row>
    <row r="161" spans="1:20" ht="15.75">
      <c r="A161" s="215"/>
      <c r="B161" s="17"/>
      <c r="C161" s="18"/>
      <c r="D161" s="17"/>
      <c r="E161" s="17"/>
      <c r="F161" s="17"/>
      <c r="G161" s="17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</row>
    <row r="162" spans="1:20" ht="15.75">
      <c r="A162" s="215"/>
      <c r="B162" s="17"/>
      <c r="C162" s="18"/>
      <c r="D162" s="17"/>
      <c r="E162" s="17"/>
      <c r="F162" s="17"/>
      <c r="G162" s="17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</row>
    <row r="163" spans="1:20" ht="15.75">
      <c r="A163" s="215"/>
      <c r="B163" s="17"/>
      <c r="C163" s="18"/>
      <c r="D163" s="17"/>
      <c r="E163" s="17"/>
      <c r="F163" s="17"/>
      <c r="G163" s="17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</row>
    <row r="164" spans="1:20" ht="15.75">
      <c r="A164" s="215"/>
      <c r="B164" s="17"/>
      <c r="C164" s="18"/>
      <c r="D164" s="17"/>
      <c r="E164" s="17"/>
      <c r="F164" s="17"/>
      <c r="G164" s="17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</row>
    <row r="165" spans="1:20" ht="15.75">
      <c r="A165" s="215"/>
      <c r="B165" s="17"/>
      <c r="C165" s="18"/>
      <c r="D165" s="17"/>
      <c r="E165" s="17"/>
      <c r="F165" s="17"/>
      <c r="G165" s="17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</row>
    <row r="166" spans="1:20" ht="15.75">
      <c r="A166" s="215"/>
      <c r="B166" s="17"/>
      <c r="C166" s="18"/>
      <c r="D166" s="17"/>
      <c r="E166" s="17"/>
      <c r="F166" s="17"/>
      <c r="G166" s="17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</row>
    <row r="167" spans="1:20" ht="15.75">
      <c r="A167" s="215"/>
      <c r="B167" s="17"/>
      <c r="C167" s="18"/>
      <c r="D167" s="17"/>
      <c r="E167" s="17"/>
      <c r="F167" s="17"/>
      <c r="G167" s="17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</row>
    <row r="168" spans="1:20" ht="15.75">
      <c r="A168" s="215"/>
      <c r="B168" s="17"/>
      <c r="C168" s="18"/>
      <c r="D168" s="17"/>
      <c r="E168" s="17"/>
      <c r="F168" s="17"/>
      <c r="G168" s="17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</row>
    <row r="169" spans="1:20" ht="15.75">
      <c r="A169" s="215"/>
      <c r="B169" s="17"/>
      <c r="C169" s="18"/>
      <c r="D169" s="17"/>
      <c r="E169" s="17"/>
      <c r="F169" s="17"/>
      <c r="G169" s="17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</row>
    <row r="170" spans="1:20" ht="15.75">
      <c r="A170" s="215"/>
      <c r="B170" s="17"/>
      <c r="C170" s="18"/>
      <c r="D170" s="17"/>
      <c r="E170" s="17"/>
      <c r="F170" s="17"/>
      <c r="G170" s="17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</row>
    <row r="171" spans="1:20" ht="15.75">
      <c r="A171" s="215"/>
      <c r="B171" s="17"/>
      <c r="C171" s="18"/>
      <c r="D171" s="17"/>
      <c r="E171" s="17"/>
      <c r="F171" s="17"/>
      <c r="G171" s="17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</row>
    <row r="172" spans="1:20" ht="15.75">
      <c r="A172" s="215"/>
      <c r="B172" s="17"/>
      <c r="C172" s="18"/>
      <c r="D172" s="17"/>
      <c r="E172" s="17"/>
      <c r="F172" s="17"/>
      <c r="G172" s="17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</row>
    <row r="173" spans="1:20" ht="15.75">
      <c r="A173" s="215"/>
      <c r="B173" s="17"/>
      <c r="C173" s="18"/>
      <c r="D173" s="17"/>
      <c r="E173" s="17"/>
      <c r="F173" s="17"/>
      <c r="G173" s="17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</row>
    <row r="174" spans="1:20" ht="15.75">
      <c r="A174" s="215"/>
      <c r="B174" s="17"/>
      <c r="C174" s="18"/>
      <c r="D174" s="17"/>
      <c r="E174" s="17"/>
      <c r="F174" s="17"/>
      <c r="G174" s="17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</row>
    <row r="175" spans="1:20" ht="15.75">
      <c r="A175" s="215"/>
      <c r="B175" s="17"/>
      <c r="C175" s="18"/>
      <c r="D175" s="17"/>
      <c r="E175" s="17"/>
      <c r="F175" s="17"/>
      <c r="G175" s="17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</row>
    <row r="176" spans="1:20" ht="15.75">
      <c r="A176" s="215"/>
      <c r="B176" s="17"/>
      <c r="C176" s="18"/>
      <c r="D176" s="17"/>
      <c r="E176" s="17"/>
      <c r="F176" s="17"/>
      <c r="G176" s="17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</row>
    <row r="177" spans="1:20" ht="15.75">
      <c r="A177" s="215"/>
      <c r="B177" s="17"/>
      <c r="C177" s="18"/>
      <c r="D177" s="17"/>
      <c r="E177" s="17"/>
      <c r="F177" s="17"/>
      <c r="G177" s="17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</row>
    <row r="178" spans="1:20" ht="15.75">
      <c r="A178" s="215"/>
      <c r="B178" s="17"/>
      <c r="C178" s="18"/>
      <c r="D178" s="17"/>
      <c r="E178" s="17"/>
      <c r="F178" s="17"/>
      <c r="G178" s="17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</row>
    <row r="179" spans="1:20" ht="15.75">
      <c r="A179" s="215"/>
      <c r="B179" s="17"/>
      <c r="C179" s="18"/>
      <c r="D179" s="17"/>
      <c r="E179" s="17"/>
      <c r="F179" s="17"/>
      <c r="G179" s="17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</row>
    <row r="180" spans="1:20" ht="15.75">
      <c r="A180" s="215"/>
      <c r="B180" s="17"/>
      <c r="C180" s="18"/>
      <c r="D180" s="17"/>
      <c r="E180" s="17"/>
      <c r="F180" s="17"/>
      <c r="G180" s="17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</row>
    <row r="181" spans="1:20" ht="15.75">
      <c r="A181" s="215"/>
      <c r="B181" s="17"/>
      <c r="C181" s="18"/>
      <c r="D181" s="17"/>
      <c r="E181" s="17"/>
      <c r="F181" s="17"/>
      <c r="G181" s="17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</row>
  </sheetData>
  <sheetProtection/>
  <autoFilter ref="D8:D64"/>
  <mergeCells count="16">
    <mergeCell ref="U4:U6"/>
    <mergeCell ref="I5:K5"/>
    <mergeCell ref="L5:N5"/>
    <mergeCell ref="O5:Q5"/>
    <mergeCell ref="R5:T5"/>
    <mergeCell ref="I4:T4"/>
    <mergeCell ref="A1:T1"/>
    <mergeCell ref="R3:T3"/>
    <mergeCell ref="A4:A6"/>
    <mergeCell ref="B4:B6"/>
    <mergeCell ref="C4:C6"/>
    <mergeCell ref="D4:D6"/>
    <mergeCell ref="E4:E6"/>
    <mergeCell ref="G4:G6"/>
    <mergeCell ref="H4:H6"/>
    <mergeCell ref="F4:F6"/>
  </mergeCells>
  <printOptions/>
  <pageMargins left="0.11811023622047245" right="0.1968503937007874" top="0.07874015748031496" bottom="0" header="0.15748031496062992" footer="0.1968503937007874"/>
  <pageSetup fitToHeight="0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C73"/>
  <sheetViews>
    <sheetView zoomScale="75" zoomScaleNormal="75" zoomScalePageLayoutView="0" workbookViewId="0" topLeftCell="A1">
      <pane xSplit="5" ySplit="6" topLeftCell="F4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58" sqref="B58:B60"/>
    </sheetView>
  </sheetViews>
  <sheetFormatPr defaultColWidth="9.00390625" defaultRowHeight="34.5" customHeight="1"/>
  <cols>
    <col min="1" max="1" width="6.875" style="0" customWidth="1"/>
    <col min="2" max="2" width="64.75390625" style="0" customWidth="1"/>
    <col min="3" max="3" width="12.125" style="0" customWidth="1"/>
    <col min="5" max="5" width="17.00390625" style="0" customWidth="1"/>
    <col min="6" max="6" width="11.125" style="0" customWidth="1"/>
    <col min="7" max="7" width="10.375" style="0" customWidth="1"/>
    <col min="8" max="8" width="12.75390625" style="0" customWidth="1"/>
    <col min="9" max="11" width="11.75390625" style="0" customWidth="1"/>
    <col min="12" max="12" width="11.875" style="0" customWidth="1"/>
    <col min="13" max="13" width="11.125" style="0" customWidth="1"/>
    <col min="14" max="14" width="13.375" style="0" customWidth="1"/>
    <col min="15" max="16" width="11.875" style="0" customWidth="1"/>
    <col min="17" max="17" width="13.625" style="0" customWidth="1"/>
    <col min="18" max="18" width="143.75390625" style="106" customWidth="1"/>
    <col min="19" max="16384" width="9.125" style="106" customWidth="1"/>
  </cols>
  <sheetData>
    <row r="1" spans="1:18" ht="26.25" customHeight="1">
      <c r="A1" s="46"/>
      <c r="B1" s="886" t="s">
        <v>229</v>
      </c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338"/>
    </row>
    <row r="2" spans="1:18" ht="18.75" customHeight="1" thickBot="1">
      <c r="A2" s="50"/>
      <c r="B2" s="51"/>
      <c r="C2" s="52"/>
      <c r="D2" s="52"/>
      <c r="E2" s="52"/>
      <c r="F2" s="49"/>
      <c r="G2" s="49"/>
      <c r="H2" s="49"/>
      <c r="I2" s="49"/>
      <c r="J2" s="49"/>
      <c r="K2" s="49"/>
      <c r="L2" s="49"/>
      <c r="M2" s="53"/>
      <c r="N2" s="53"/>
      <c r="O2" s="901" t="s">
        <v>151</v>
      </c>
      <c r="P2" s="901"/>
      <c r="Q2" s="901"/>
      <c r="R2" s="339"/>
    </row>
    <row r="3" spans="1:18" ht="16.5" customHeight="1" thickBot="1">
      <c r="A3" s="902" t="s">
        <v>47</v>
      </c>
      <c r="B3" s="903" t="s">
        <v>0</v>
      </c>
      <c r="C3" s="887" t="s">
        <v>48</v>
      </c>
      <c r="D3" s="887" t="s">
        <v>49</v>
      </c>
      <c r="E3" s="890" t="s">
        <v>50</v>
      </c>
      <c r="F3" s="893" t="s">
        <v>51</v>
      </c>
      <c r="G3" s="894"/>
      <c r="H3" s="895"/>
      <c r="I3" s="893" t="s">
        <v>8</v>
      </c>
      <c r="J3" s="894"/>
      <c r="K3" s="895"/>
      <c r="L3" s="893" t="s">
        <v>9</v>
      </c>
      <c r="M3" s="894"/>
      <c r="N3" s="895"/>
      <c r="O3" s="893" t="s">
        <v>52</v>
      </c>
      <c r="P3" s="894"/>
      <c r="Q3" s="895"/>
      <c r="R3" s="340"/>
    </row>
    <row r="4" spans="1:18" ht="13.5" customHeight="1" thickBot="1">
      <c r="A4" s="902"/>
      <c r="B4" s="903"/>
      <c r="C4" s="888"/>
      <c r="D4" s="888"/>
      <c r="E4" s="891"/>
      <c r="F4" s="896"/>
      <c r="G4" s="897"/>
      <c r="H4" s="898"/>
      <c r="I4" s="896"/>
      <c r="J4" s="897"/>
      <c r="K4" s="898"/>
      <c r="L4" s="896"/>
      <c r="M4" s="897"/>
      <c r="N4" s="898"/>
      <c r="O4" s="896"/>
      <c r="P4" s="897"/>
      <c r="Q4" s="898"/>
      <c r="R4" s="340"/>
    </row>
    <row r="5" spans="1:18" ht="15.75" customHeight="1" thickBot="1">
      <c r="A5" s="902"/>
      <c r="B5" s="903"/>
      <c r="C5" s="889"/>
      <c r="D5" s="889"/>
      <c r="E5" s="892"/>
      <c r="F5" s="54" t="s">
        <v>11</v>
      </c>
      <c r="G5" s="55" t="s">
        <v>53</v>
      </c>
      <c r="H5" s="55" t="s">
        <v>13</v>
      </c>
      <c r="I5" s="54" t="s">
        <v>54</v>
      </c>
      <c r="J5" s="54" t="s">
        <v>15</v>
      </c>
      <c r="K5" s="54" t="s">
        <v>16</v>
      </c>
      <c r="L5" s="54" t="s">
        <v>17</v>
      </c>
      <c r="M5" s="54" t="s">
        <v>55</v>
      </c>
      <c r="N5" s="54" t="s">
        <v>56</v>
      </c>
      <c r="O5" s="54" t="s">
        <v>19</v>
      </c>
      <c r="P5" s="54" t="s">
        <v>57</v>
      </c>
      <c r="Q5" s="54" t="s">
        <v>21</v>
      </c>
      <c r="R5" s="340"/>
    </row>
    <row r="6" spans="1:18" ht="14.25" customHeight="1" thickBot="1">
      <c r="A6" s="56">
        <v>1</v>
      </c>
      <c r="B6" s="57">
        <v>2</v>
      </c>
      <c r="C6" s="58">
        <v>3</v>
      </c>
      <c r="D6" s="58">
        <v>4</v>
      </c>
      <c r="E6" s="59">
        <v>5</v>
      </c>
      <c r="F6" s="60">
        <v>6</v>
      </c>
      <c r="G6" s="61">
        <v>7</v>
      </c>
      <c r="H6" s="77">
        <v>8</v>
      </c>
      <c r="I6" s="56">
        <v>9</v>
      </c>
      <c r="J6" s="60">
        <v>10</v>
      </c>
      <c r="K6" s="56">
        <v>11</v>
      </c>
      <c r="L6" s="60">
        <v>12</v>
      </c>
      <c r="M6" s="56">
        <v>13</v>
      </c>
      <c r="N6" s="60">
        <v>14</v>
      </c>
      <c r="O6" s="56">
        <v>15</v>
      </c>
      <c r="P6" s="60">
        <v>16</v>
      </c>
      <c r="Q6" s="56">
        <v>17</v>
      </c>
      <c r="R6" s="341"/>
    </row>
    <row r="7" spans="1:18" s="665" customFormat="1" ht="34.5" customHeight="1">
      <c r="A7" s="452">
        <v>1</v>
      </c>
      <c r="B7" s="555" t="s">
        <v>102</v>
      </c>
      <c r="C7" s="217" t="s">
        <v>123</v>
      </c>
      <c r="D7" s="217" t="s">
        <v>58</v>
      </c>
      <c r="E7" s="229">
        <f aca="true" t="shared" si="0" ref="E7:E58">SUM(F7:Q7)</f>
        <v>0</v>
      </c>
      <c r="F7" s="219"/>
      <c r="G7" s="218"/>
      <c r="H7" s="220"/>
      <c r="I7" s="326"/>
      <c r="J7" s="229"/>
      <c r="K7" s="220"/>
      <c r="L7" s="326"/>
      <c r="M7" s="229"/>
      <c r="N7" s="220"/>
      <c r="O7" s="326"/>
      <c r="P7" s="229"/>
      <c r="Q7" s="220"/>
      <c r="R7" s="698"/>
    </row>
    <row r="8" spans="1:18" s="665" customFormat="1" ht="46.5" customHeight="1">
      <c r="A8" s="453">
        <v>2</v>
      </c>
      <c r="B8" s="84" t="s">
        <v>179</v>
      </c>
      <c r="C8" s="101" t="s">
        <v>123</v>
      </c>
      <c r="D8" s="101" t="s">
        <v>58</v>
      </c>
      <c r="E8" s="102">
        <f t="shared" si="0"/>
        <v>0</v>
      </c>
      <c r="F8" s="62"/>
      <c r="G8" s="63"/>
      <c r="H8" s="86"/>
      <c r="I8" s="62"/>
      <c r="J8" s="63"/>
      <c r="K8" s="86"/>
      <c r="L8" s="62"/>
      <c r="M8" s="63"/>
      <c r="N8" s="86"/>
      <c r="O8" s="62"/>
      <c r="P8" s="63"/>
      <c r="Q8" s="86"/>
      <c r="R8" s="699"/>
    </row>
    <row r="9" spans="1:18" s="665" customFormat="1" ht="34.5" customHeight="1">
      <c r="A9" s="453">
        <v>3</v>
      </c>
      <c r="B9" s="84" t="s">
        <v>180</v>
      </c>
      <c r="C9" s="101" t="s">
        <v>123</v>
      </c>
      <c r="D9" s="101" t="s">
        <v>58</v>
      </c>
      <c r="E9" s="102">
        <f t="shared" si="0"/>
        <v>0</v>
      </c>
      <c r="F9" s="62"/>
      <c r="G9" s="63"/>
      <c r="H9" s="86"/>
      <c r="I9" s="62"/>
      <c r="J9" s="63"/>
      <c r="K9" s="86"/>
      <c r="L9" s="62"/>
      <c r="M9" s="63"/>
      <c r="N9" s="86"/>
      <c r="O9" s="62"/>
      <c r="P9" s="63"/>
      <c r="Q9" s="86"/>
      <c r="R9" s="699"/>
    </row>
    <row r="10" spans="1:18" s="665" customFormat="1" ht="47.25" customHeight="1">
      <c r="A10" s="453">
        <v>4</v>
      </c>
      <c r="B10" s="84" t="s">
        <v>181</v>
      </c>
      <c r="C10" s="101" t="s">
        <v>123</v>
      </c>
      <c r="D10" s="101" t="s">
        <v>58</v>
      </c>
      <c r="E10" s="102">
        <f t="shared" si="0"/>
        <v>0</v>
      </c>
      <c r="F10" s="62"/>
      <c r="G10" s="63"/>
      <c r="H10" s="86"/>
      <c r="I10" s="228"/>
      <c r="J10" s="113"/>
      <c r="K10" s="284"/>
      <c r="L10" s="228"/>
      <c r="M10" s="113"/>
      <c r="N10" s="284"/>
      <c r="O10" s="228"/>
      <c r="P10" s="113"/>
      <c r="Q10" s="284"/>
      <c r="R10" s="698"/>
    </row>
    <row r="11" spans="1:18" s="665" customFormat="1" ht="34.5" customHeight="1">
      <c r="A11" s="557">
        <v>5</v>
      </c>
      <c r="B11" s="556" t="s">
        <v>146</v>
      </c>
      <c r="C11" s="101" t="s">
        <v>123</v>
      </c>
      <c r="D11" s="101" t="s">
        <v>59</v>
      </c>
      <c r="E11" s="102">
        <f t="shared" si="0"/>
        <v>151.8</v>
      </c>
      <c r="F11" s="62"/>
      <c r="G11" s="63"/>
      <c r="H11" s="86"/>
      <c r="I11" s="228"/>
      <c r="J11" s="113"/>
      <c r="K11" s="284"/>
      <c r="L11" s="228"/>
      <c r="M11" s="113"/>
      <c r="N11" s="284"/>
      <c r="O11" s="228"/>
      <c r="P11" s="113"/>
      <c r="Q11" s="284">
        <v>151.8</v>
      </c>
      <c r="R11" s="698"/>
    </row>
    <row r="12" spans="1:18" s="665" customFormat="1" ht="34.5" customHeight="1">
      <c r="A12" s="557">
        <v>6</v>
      </c>
      <c r="B12" s="556" t="s">
        <v>182</v>
      </c>
      <c r="C12" s="101" t="s">
        <v>123</v>
      </c>
      <c r="D12" s="101" t="s">
        <v>59</v>
      </c>
      <c r="E12" s="102">
        <f>SUM(F12:Q12)</f>
        <v>265</v>
      </c>
      <c r="F12" s="62"/>
      <c r="G12" s="63"/>
      <c r="H12" s="86"/>
      <c r="I12" s="228"/>
      <c r="J12" s="113"/>
      <c r="K12" s="284"/>
      <c r="L12" s="228"/>
      <c r="M12" s="113"/>
      <c r="N12" s="284"/>
      <c r="O12" s="228"/>
      <c r="P12" s="113">
        <v>265</v>
      </c>
      <c r="Q12" s="284"/>
      <c r="R12" s="700"/>
    </row>
    <row r="13" spans="1:18" s="665" customFormat="1" ht="18.75" customHeight="1">
      <c r="A13" s="453">
        <v>7</v>
      </c>
      <c r="B13" s="84" t="s">
        <v>183</v>
      </c>
      <c r="C13" s="101" t="s">
        <v>123</v>
      </c>
      <c r="D13" s="101" t="s">
        <v>59</v>
      </c>
      <c r="E13" s="102">
        <f t="shared" si="0"/>
        <v>0</v>
      </c>
      <c r="F13" s="62"/>
      <c r="G13" s="63"/>
      <c r="H13" s="86"/>
      <c r="I13" s="62"/>
      <c r="J13" s="63"/>
      <c r="K13" s="86"/>
      <c r="L13" s="62"/>
      <c r="M13" s="63"/>
      <c r="N13" s="86"/>
      <c r="O13" s="62"/>
      <c r="P13" s="63"/>
      <c r="Q13" s="86"/>
      <c r="R13" s="701"/>
    </row>
    <row r="14" spans="1:18" s="665" customFormat="1" ht="18.75" customHeight="1" thickBot="1">
      <c r="A14" s="454">
        <v>8</v>
      </c>
      <c r="B14" s="369" t="s">
        <v>184</v>
      </c>
      <c r="C14" s="528" t="s">
        <v>123</v>
      </c>
      <c r="D14" s="242" t="s">
        <v>59</v>
      </c>
      <c r="E14" s="519">
        <f t="shared" si="0"/>
        <v>0</v>
      </c>
      <c r="F14" s="288"/>
      <c r="G14" s="353"/>
      <c r="H14" s="354"/>
      <c r="I14" s="702"/>
      <c r="J14" s="358"/>
      <c r="K14" s="703"/>
      <c r="L14" s="702"/>
      <c r="M14" s="358"/>
      <c r="N14" s="703"/>
      <c r="O14" s="702"/>
      <c r="P14" s="358"/>
      <c r="Q14" s="703"/>
      <c r="R14" s="701"/>
    </row>
    <row r="15" spans="1:29" s="323" customFormat="1" ht="34.5" customHeight="1">
      <c r="A15" s="515">
        <v>9</v>
      </c>
      <c r="B15" s="100" t="s">
        <v>64</v>
      </c>
      <c r="C15" s="111" t="s">
        <v>123</v>
      </c>
      <c r="D15" s="230" t="s">
        <v>63</v>
      </c>
      <c r="E15" s="324">
        <f t="shared" si="0"/>
        <v>90</v>
      </c>
      <c r="F15" s="239"/>
      <c r="G15" s="257"/>
      <c r="H15" s="258"/>
      <c r="I15" s="355">
        <v>90</v>
      </c>
      <c r="J15" s="110"/>
      <c r="K15" s="258"/>
      <c r="L15" s="516"/>
      <c r="M15" s="517"/>
      <c r="N15" s="518"/>
      <c r="O15" s="355"/>
      <c r="P15" s="110"/>
      <c r="Q15" s="258"/>
      <c r="R15" s="704"/>
      <c r="S15" s="548"/>
      <c r="T15" s="548"/>
      <c r="U15" s="548"/>
      <c r="V15" s="548"/>
      <c r="W15" s="548"/>
      <c r="X15" s="548"/>
      <c r="Y15" s="548"/>
      <c r="Z15" s="548"/>
      <c r="AA15" s="548"/>
      <c r="AB15" s="548"/>
      <c r="AC15" s="548"/>
    </row>
    <row r="16" spans="1:29" s="178" customFormat="1" ht="34.5" customHeight="1">
      <c r="A16" s="367">
        <v>10</v>
      </c>
      <c r="B16" s="84" t="s">
        <v>90</v>
      </c>
      <c r="C16" s="101" t="s">
        <v>123</v>
      </c>
      <c r="D16" s="230" t="s">
        <v>63</v>
      </c>
      <c r="E16" s="324">
        <f t="shared" si="0"/>
        <v>0</v>
      </c>
      <c r="F16" s="445"/>
      <c r="G16" s="446"/>
      <c r="H16" s="320"/>
      <c r="I16" s="322"/>
      <c r="J16" s="319"/>
      <c r="K16" s="320"/>
      <c r="L16" s="447"/>
      <c r="M16" s="448"/>
      <c r="N16" s="321"/>
      <c r="O16" s="322"/>
      <c r="P16" s="319"/>
      <c r="Q16" s="320"/>
      <c r="R16" s="704"/>
      <c r="S16" s="548"/>
      <c r="T16" s="548"/>
      <c r="U16" s="548"/>
      <c r="V16" s="548"/>
      <c r="W16" s="548"/>
      <c r="X16" s="548"/>
      <c r="Y16" s="548"/>
      <c r="Z16" s="548"/>
      <c r="AA16" s="548"/>
      <c r="AB16" s="548"/>
      <c r="AC16" s="548"/>
    </row>
    <row r="17" spans="1:29" s="178" customFormat="1" ht="19.5" customHeight="1">
      <c r="A17" s="367">
        <v>11</v>
      </c>
      <c r="B17" s="84" t="s">
        <v>110</v>
      </c>
      <c r="C17" s="101" t="s">
        <v>123</v>
      </c>
      <c r="D17" s="230" t="s">
        <v>63</v>
      </c>
      <c r="E17" s="324">
        <f t="shared" si="0"/>
        <v>0</v>
      </c>
      <c r="F17" s="449"/>
      <c r="G17" s="450"/>
      <c r="H17" s="231"/>
      <c r="I17" s="234"/>
      <c r="J17" s="235"/>
      <c r="K17" s="231"/>
      <c r="L17" s="232"/>
      <c r="M17" s="233"/>
      <c r="N17" s="236"/>
      <c r="O17" s="234"/>
      <c r="P17" s="235"/>
      <c r="Q17" s="231"/>
      <c r="R17" s="704"/>
      <c r="S17" s="548"/>
      <c r="T17" s="548"/>
      <c r="U17" s="548"/>
      <c r="V17" s="548"/>
      <c r="W17" s="548"/>
      <c r="X17" s="548"/>
      <c r="Y17" s="548"/>
      <c r="Z17" s="548"/>
      <c r="AA17" s="548"/>
      <c r="AB17" s="548"/>
      <c r="AC17" s="548"/>
    </row>
    <row r="18" spans="1:29" s="178" customFormat="1" ht="22.5" customHeight="1">
      <c r="A18" s="367">
        <v>12</v>
      </c>
      <c r="B18" s="376" t="s">
        <v>139</v>
      </c>
      <c r="C18" s="529" t="s">
        <v>123</v>
      </c>
      <c r="D18" s="101" t="s">
        <v>59</v>
      </c>
      <c r="E18" s="221">
        <f t="shared" si="0"/>
        <v>0</v>
      </c>
      <c r="F18" s="112"/>
      <c r="G18" s="530"/>
      <c r="H18" s="531"/>
      <c r="I18" s="532"/>
      <c r="J18" s="113"/>
      <c r="K18" s="86"/>
      <c r="L18" s="533"/>
      <c r="M18" s="534"/>
      <c r="N18" s="535"/>
      <c r="O18" s="532"/>
      <c r="P18" s="534"/>
      <c r="Q18" s="535"/>
      <c r="R18" s="705"/>
      <c r="S18" s="549"/>
      <c r="T18" s="549"/>
      <c r="U18" s="549"/>
      <c r="V18" s="549"/>
      <c r="W18" s="549"/>
      <c r="X18" s="549"/>
      <c r="Y18" s="549"/>
      <c r="Z18" s="549"/>
      <c r="AA18" s="549"/>
      <c r="AB18" s="549"/>
      <c r="AC18" s="549"/>
    </row>
    <row r="19" spans="1:18" s="178" customFormat="1" ht="34.5" customHeight="1">
      <c r="A19" s="367">
        <v>12</v>
      </c>
      <c r="B19" s="706" t="s">
        <v>145</v>
      </c>
      <c r="C19" s="529" t="s">
        <v>123</v>
      </c>
      <c r="D19" s="101" t="s">
        <v>59</v>
      </c>
      <c r="E19" s="102">
        <f t="shared" si="0"/>
        <v>453.6</v>
      </c>
      <c r="F19" s="112"/>
      <c r="G19" s="530"/>
      <c r="H19" s="531"/>
      <c r="I19" s="532">
        <v>226.8</v>
      </c>
      <c r="J19" s="102">
        <v>226.8</v>
      </c>
      <c r="K19" s="86"/>
      <c r="L19" s="533"/>
      <c r="M19" s="534"/>
      <c r="N19" s="535"/>
      <c r="O19" s="532"/>
      <c r="P19" s="113"/>
      <c r="Q19" s="535"/>
      <c r="R19" s="701"/>
    </row>
    <row r="20" spans="1:18" s="178" customFormat="1" ht="19.5" customHeight="1">
      <c r="A20" s="707">
        <v>13</v>
      </c>
      <c r="B20" s="708" t="s">
        <v>185</v>
      </c>
      <c r="C20" s="529" t="s">
        <v>123</v>
      </c>
      <c r="D20" s="101" t="s">
        <v>59</v>
      </c>
      <c r="E20" s="228">
        <f>SUM(F20:Q20)</f>
        <v>0</v>
      </c>
      <c r="F20" s="112"/>
      <c r="G20" s="530"/>
      <c r="H20" s="531"/>
      <c r="I20" s="532"/>
      <c r="J20" s="102"/>
      <c r="K20" s="86"/>
      <c r="L20" s="533"/>
      <c r="M20" s="534"/>
      <c r="N20" s="535"/>
      <c r="O20" s="709"/>
      <c r="P20" s="113"/>
      <c r="Q20" s="535"/>
      <c r="R20" s="701"/>
    </row>
    <row r="21" spans="1:18" s="178" customFormat="1" ht="34.5" customHeight="1" thickBot="1">
      <c r="A21" s="454">
        <v>14</v>
      </c>
      <c r="B21" s="710" t="s">
        <v>186</v>
      </c>
      <c r="C21" s="711" t="s">
        <v>24</v>
      </c>
      <c r="D21" s="711" t="s">
        <v>59</v>
      </c>
      <c r="E21" s="712">
        <f>SUM(F21:Q21)</f>
        <v>0</v>
      </c>
      <c r="F21" s="523"/>
      <c r="G21" s="524"/>
      <c r="H21" s="525"/>
      <c r="I21" s="526"/>
      <c r="J21" s="319"/>
      <c r="K21" s="320"/>
      <c r="L21" s="322"/>
      <c r="M21" s="448"/>
      <c r="N21" s="320"/>
      <c r="O21" s="581"/>
      <c r="P21" s="448"/>
      <c r="Q21" s="527"/>
      <c r="R21" s="713"/>
    </row>
    <row r="22" spans="1:18" s="665" customFormat="1" ht="22.5" customHeight="1">
      <c r="A22" s="452">
        <v>15</v>
      </c>
      <c r="B22" s="574" t="s">
        <v>61</v>
      </c>
      <c r="C22" s="111" t="s">
        <v>24</v>
      </c>
      <c r="D22" s="111" t="s">
        <v>60</v>
      </c>
      <c r="E22" s="110">
        <f t="shared" si="0"/>
        <v>439.42199999999997</v>
      </c>
      <c r="F22" s="521"/>
      <c r="G22" s="218">
        <v>36.91</v>
      </c>
      <c r="H22" s="220">
        <v>2.92</v>
      </c>
      <c r="I22" s="326">
        <v>14.142</v>
      </c>
      <c r="J22" s="229">
        <v>30.173</v>
      </c>
      <c r="K22" s="220">
        <v>32.27</v>
      </c>
      <c r="L22" s="326">
        <v>164.957</v>
      </c>
      <c r="M22" s="325">
        <v>38.89</v>
      </c>
      <c r="N22" s="220">
        <v>24.11</v>
      </c>
      <c r="O22" s="326">
        <v>30.86</v>
      </c>
      <c r="P22" s="325">
        <v>11.88</v>
      </c>
      <c r="Q22" s="220">
        <v>52.31</v>
      </c>
      <c r="R22" s="701"/>
    </row>
    <row r="23" spans="1:18" s="665" customFormat="1" ht="17.25" customHeight="1">
      <c r="A23" s="580">
        <v>16</v>
      </c>
      <c r="B23" s="574" t="s">
        <v>187</v>
      </c>
      <c r="C23" s="111" t="s">
        <v>24</v>
      </c>
      <c r="D23" s="111" t="s">
        <v>150</v>
      </c>
      <c r="E23" s="110">
        <f>SUM(F23:Q23)</f>
        <v>325.93300000000005</v>
      </c>
      <c r="F23" s="240">
        <v>4.64</v>
      </c>
      <c r="G23" s="257">
        <v>22.93</v>
      </c>
      <c r="H23" s="258">
        <v>34.35</v>
      </c>
      <c r="I23" s="355">
        <v>71.025</v>
      </c>
      <c r="J23" s="110"/>
      <c r="K23" s="258">
        <v>24.31</v>
      </c>
      <c r="L23" s="355">
        <v>0.351</v>
      </c>
      <c r="M23" s="517">
        <v>99.245</v>
      </c>
      <c r="N23" s="258">
        <v>32.6</v>
      </c>
      <c r="O23" s="581">
        <v>18.312</v>
      </c>
      <c r="P23" s="448">
        <v>18.17</v>
      </c>
      <c r="Q23" s="320"/>
      <c r="R23" s="701"/>
    </row>
    <row r="24" spans="1:18" s="665" customFormat="1" ht="34.5" customHeight="1">
      <c r="A24" s="453">
        <v>17</v>
      </c>
      <c r="B24" s="520" t="s">
        <v>188</v>
      </c>
      <c r="C24" s="111" t="s">
        <v>24</v>
      </c>
      <c r="D24" s="111" t="s">
        <v>93</v>
      </c>
      <c r="E24" s="110">
        <f t="shared" si="0"/>
        <v>0</v>
      </c>
      <c r="F24" s="239"/>
      <c r="G24" s="257"/>
      <c r="H24" s="258"/>
      <c r="I24" s="355"/>
      <c r="J24" s="110"/>
      <c r="K24" s="258"/>
      <c r="L24" s="355"/>
      <c r="M24" s="517"/>
      <c r="N24" s="258"/>
      <c r="O24" s="451"/>
      <c r="P24" s="113"/>
      <c r="Q24" s="86"/>
      <c r="R24" s="884"/>
    </row>
    <row r="25" spans="1:18" s="665" customFormat="1" ht="34.5" customHeight="1">
      <c r="A25" s="453">
        <v>18</v>
      </c>
      <c r="B25" s="100" t="s">
        <v>62</v>
      </c>
      <c r="C25" s="111" t="s">
        <v>24</v>
      </c>
      <c r="D25" s="111" t="s">
        <v>60</v>
      </c>
      <c r="E25" s="110">
        <f t="shared" si="0"/>
        <v>0</v>
      </c>
      <c r="F25" s="240"/>
      <c r="G25" s="257"/>
      <c r="H25" s="258"/>
      <c r="I25" s="355"/>
      <c r="J25" s="110"/>
      <c r="K25" s="258"/>
      <c r="L25" s="224"/>
      <c r="M25" s="113"/>
      <c r="N25" s="86"/>
      <c r="O25" s="451"/>
      <c r="P25" s="113"/>
      <c r="Q25" s="86"/>
      <c r="R25" s="884"/>
    </row>
    <row r="26" spans="1:18" s="665" customFormat="1" ht="34.5" customHeight="1">
      <c r="A26" s="453">
        <v>19</v>
      </c>
      <c r="B26" s="84" t="s">
        <v>89</v>
      </c>
      <c r="C26" s="111" t="s">
        <v>24</v>
      </c>
      <c r="D26" s="111" t="s">
        <v>60</v>
      </c>
      <c r="E26" s="110">
        <f t="shared" si="0"/>
        <v>0</v>
      </c>
      <c r="F26" s="112"/>
      <c r="G26" s="63"/>
      <c r="H26" s="86"/>
      <c r="I26" s="224"/>
      <c r="J26" s="102"/>
      <c r="K26" s="258"/>
      <c r="L26" s="224"/>
      <c r="M26" s="113"/>
      <c r="N26" s="86"/>
      <c r="O26" s="451"/>
      <c r="P26" s="113"/>
      <c r="Q26" s="86"/>
      <c r="R26" s="884"/>
    </row>
    <row r="27" spans="1:18" s="665" customFormat="1" ht="17.25" customHeight="1" thickBot="1">
      <c r="A27" s="454">
        <v>20</v>
      </c>
      <c r="B27" s="369" t="s">
        <v>98</v>
      </c>
      <c r="C27" s="242" t="s">
        <v>24</v>
      </c>
      <c r="D27" s="242" t="s">
        <v>60</v>
      </c>
      <c r="E27" s="368">
        <f t="shared" si="0"/>
        <v>0</v>
      </c>
      <c r="F27" s="243"/>
      <c r="G27" s="353"/>
      <c r="H27" s="354"/>
      <c r="I27" s="356"/>
      <c r="J27" s="357"/>
      <c r="K27" s="354"/>
      <c r="L27" s="356"/>
      <c r="M27" s="358"/>
      <c r="N27" s="354"/>
      <c r="O27" s="522"/>
      <c r="P27" s="358"/>
      <c r="Q27" s="354"/>
      <c r="R27" s="884"/>
    </row>
    <row r="28" spans="1:18" s="665" customFormat="1" ht="34.5" customHeight="1">
      <c r="A28" s="558">
        <v>21</v>
      </c>
      <c r="B28" s="559" t="s">
        <v>189</v>
      </c>
      <c r="C28" s="111" t="s">
        <v>29</v>
      </c>
      <c r="D28" s="111" t="s">
        <v>65</v>
      </c>
      <c r="E28" s="324">
        <f t="shared" si="0"/>
        <v>49.11</v>
      </c>
      <c r="F28" s="259"/>
      <c r="G28" s="257"/>
      <c r="H28" s="241">
        <v>7.68</v>
      </c>
      <c r="I28" s="239">
        <v>7.68</v>
      </c>
      <c r="J28" s="257">
        <v>7.68</v>
      </c>
      <c r="K28" s="258">
        <v>7.68</v>
      </c>
      <c r="L28" s="239">
        <v>7.68</v>
      </c>
      <c r="M28" s="257"/>
      <c r="N28" s="258">
        <v>10.71</v>
      </c>
      <c r="O28" s="239"/>
      <c r="P28" s="257"/>
      <c r="Q28" s="258"/>
      <c r="R28" s="701"/>
    </row>
    <row r="29" spans="1:18" s="665" customFormat="1" ht="34.5" customHeight="1">
      <c r="A29" s="558"/>
      <c r="B29" s="559" t="s">
        <v>208</v>
      </c>
      <c r="C29" s="111" t="s">
        <v>29</v>
      </c>
      <c r="D29" s="111" t="s">
        <v>65</v>
      </c>
      <c r="E29" s="324">
        <f>SUM(F29:Q29)</f>
        <v>165.39000000000001</v>
      </c>
      <c r="F29" s="259"/>
      <c r="G29" s="259"/>
      <c r="H29" s="110"/>
      <c r="I29" s="239">
        <v>27.615</v>
      </c>
      <c r="J29" s="259">
        <v>39.45</v>
      </c>
      <c r="K29" s="742"/>
      <c r="L29" s="239">
        <f>3.945+17.9</f>
        <v>21.845</v>
      </c>
      <c r="M29" s="259">
        <v>7.29</v>
      </c>
      <c r="N29" s="742">
        <v>27.62</v>
      </c>
      <c r="O29" s="239"/>
      <c r="P29" s="259"/>
      <c r="Q29" s="742">
        <v>41.57</v>
      </c>
      <c r="R29" s="701"/>
    </row>
    <row r="30" spans="1:19" s="665" customFormat="1" ht="24.75" customHeight="1">
      <c r="A30" s="557">
        <v>22</v>
      </c>
      <c r="B30" s="376" t="s">
        <v>66</v>
      </c>
      <c r="C30" s="101" t="s">
        <v>29</v>
      </c>
      <c r="D30" s="101" t="s">
        <v>59</v>
      </c>
      <c r="E30" s="221">
        <f t="shared" si="0"/>
        <v>94.946</v>
      </c>
      <c r="F30" s="103"/>
      <c r="G30" s="103"/>
      <c r="H30" s="223"/>
      <c r="I30" s="62"/>
      <c r="J30" s="103"/>
      <c r="K30" s="287"/>
      <c r="L30" s="62"/>
      <c r="M30" s="103">
        <v>29.876</v>
      </c>
      <c r="N30" s="287">
        <v>65.07</v>
      </c>
      <c r="O30" s="62"/>
      <c r="P30" s="103"/>
      <c r="Q30" s="287"/>
      <c r="R30" s="701"/>
      <c r="S30" s="222"/>
    </row>
    <row r="31" spans="1:19" s="665" customFormat="1" ht="34.5" customHeight="1">
      <c r="A31" s="557">
        <v>23</v>
      </c>
      <c r="B31" s="376" t="s">
        <v>113</v>
      </c>
      <c r="C31" s="101" t="s">
        <v>29</v>
      </c>
      <c r="D31" s="101" t="s">
        <v>59</v>
      </c>
      <c r="E31" s="221">
        <f t="shared" si="0"/>
        <v>176.67</v>
      </c>
      <c r="F31" s="223"/>
      <c r="G31" s="63"/>
      <c r="H31" s="105"/>
      <c r="I31" s="224"/>
      <c r="J31" s="104"/>
      <c r="K31" s="86"/>
      <c r="L31" s="228"/>
      <c r="M31" s="104"/>
      <c r="N31" s="86"/>
      <c r="O31" s="224"/>
      <c r="P31" s="104"/>
      <c r="Q31" s="86">
        <v>176.67</v>
      </c>
      <c r="R31" s="701"/>
      <c r="S31" s="179"/>
    </row>
    <row r="32" spans="1:19" s="665" customFormat="1" ht="34.5" customHeight="1">
      <c r="A32" s="557">
        <v>24</v>
      </c>
      <c r="B32" s="376" t="s">
        <v>67</v>
      </c>
      <c r="C32" s="101" t="s">
        <v>29</v>
      </c>
      <c r="D32" s="101" t="s">
        <v>68</v>
      </c>
      <c r="E32" s="221">
        <f t="shared" si="0"/>
        <v>72.8</v>
      </c>
      <c r="F32" s="223"/>
      <c r="G32" s="63"/>
      <c r="H32" s="105"/>
      <c r="I32" s="62"/>
      <c r="J32" s="105"/>
      <c r="K32" s="225"/>
      <c r="L32" s="228"/>
      <c r="M32" s="104"/>
      <c r="N32" s="86">
        <v>72.8</v>
      </c>
      <c r="O32" s="62"/>
      <c r="P32" s="105"/>
      <c r="Q32" s="225"/>
      <c r="R32" s="701"/>
      <c r="S32" s="179"/>
    </row>
    <row r="33" spans="1:19" s="665" customFormat="1" ht="34.5" customHeight="1">
      <c r="A33" s="845"/>
      <c r="B33" s="376" t="s">
        <v>225</v>
      </c>
      <c r="C33" s="101" t="s">
        <v>29</v>
      </c>
      <c r="D33" s="101" t="s">
        <v>68</v>
      </c>
      <c r="E33" s="221">
        <f>SUM(F33:Q33)</f>
        <v>35.56</v>
      </c>
      <c r="F33" s="223"/>
      <c r="G33" s="63"/>
      <c r="H33" s="105"/>
      <c r="I33" s="62"/>
      <c r="J33" s="105"/>
      <c r="K33" s="225"/>
      <c r="L33" s="228"/>
      <c r="M33" s="104"/>
      <c r="N33" s="86">
        <v>35.56</v>
      </c>
      <c r="O33" s="62"/>
      <c r="P33" s="105"/>
      <c r="Q33" s="225"/>
      <c r="R33" s="701"/>
      <c r="S33" s="179"/>
    </row>
    <row r="34" spans="1:19" s="665" customFormat="1" ht="34.5" customHeight="1">
      <c r="A34" s="557">
        <v>25</v>
      </c>
      <c r="B34" s="556" t="s">
        <v>69</v>
      </c>
      <c r="C34" s="101" t="s">
        <v>29</v>
      </c>
      <c r="D34" s="226" t="s">
        <v>68</v>
      </c>
      <c r="E34" s="221">
        <f t="shared" si="0"/>
        <v>775.51</v>
      </c>
      <c r="F34" s="102"/>
      <c r="G34" s="63"/>
      <c r="H34" s="105"/>
      <c r="I34" s="62"/>
      <c r="J34" s="105"/>
      <c r="K34" s="225"/>
      <c r="L34" s="62"/>
      <c r="M34" s="105"/>
      <c r="N34" s="225">
        <v>775.51</v>
      </c>
      <c r="O34" s="62"/>
      <c r="P34" s="105"/>
      <c r="Q34" s="225"/>
      <c r="R34" s="701"/>
      <c r="S34" s="227"/>
    </row>
    <row r="35" spans="1:19" s="665" customFormat="1" ht="34.5" customHeight="1">
      <c r="A35" s="557">
        <v>26</v>
      </c>
      <c r="B35" s="556" t="s">
        <v>70</v>
      </c>
      <c r="C35" s="101" t="s">
        <v>29</v>
      </c>
      <c r="D35" s="226" t="s">
        <v>58</v>
      </c>
      <c r="E35" s="221">
        <f t="shared" si="0"/>
        <v>224.19</v>
      </c>
      <c r="F35" s="102"/>
      <c r="G35" s="63"/>
      <c r="H35" s="105"/>
      <c r="I35" s="62"/>
      <c r="J35" s="105"/>
      <c r="K35" s="225"/>
      <c r="L35" s="62"/>
      <c r="M35" s="105"/>
      <c r="N35" s="225">
        <v>224.19</v>
      </c>
      <c r="O35" s="62"/>
      <c r="P35" s="105"/>
      <c r="Q35" s="225"/>
      <c r="R35" s="701"/>
      <c r="S35" s="227"/>
    </row>
    <row r="36" spans="1:19" s="665" customFormat="1" ht="34.5" customHeight="1" thickBot="1">
      <c r="A36" s="846"/>
      <c r="B36" s="842" t="s">
        <v>246</v>
      </c>
      <c r="C36" s="101" t="s">
        <v>29</v>
      </c>
      <c r="D36" s="226" t="s">
        <v>65</v>
      </c>
      <c r="E36" s="221">
        <f t="shared" si="0"/>
        <v>381.36</v>
      </c>
      <c r="F36" s="110"/>
      <c r="G36" s="257"/>
      <c r="H36" s="110"/>
      <c r="I36" s="445"/>
      <c r="J36" s="358"/>
      <c r="K36" s="843"/>
      <c r="L36" s="445"/>
      <c r="M36" s="358"/>
      <c r="N36" s="844"/>
      <c r="O36" s="445"/>
      <c r="P36" s="358"/>
      <c r="Q36" s="844">
        <v>381.36</v>
      </c>
      <c r="R36" s="701"/>
      <c r="S36" s="227"/>
    </row>
    <row r="37" spans="1:19" s="665" customFormat="1" ht="22.5" customHeight="1">
      <c r="A37" s="560">
        <v>27</v>
      </c>
      <c r="B37" s="561" t="s">
        <v>71</v>
      </c>
      <c r="C37" s="217" t="s">
        <v>28</v>
      </c>
      <c r="D37" s="361" t="s">
        <v>65</v>
      </c>
      <c r="E37" s="364">
        <f t="shared" si="0"/>
        <v>158.39999999999998</v>
      </c>
      <c r="F37" s="219"/>
      <c r="G37" s="218">
        <v>26.4</v>
      </c>
      <c r="H37" s="572">
        <v>13.2</v>
      </c>
      <c r="I37" s="219">
        <v>13.2</v>
      </c>
      <c r="J37" s="218">
        <v>13.2</v>
      </c>
      <c r="K37" s="573">
        <v>13.2</v>
      </c>
      <c r="L37" s="219">
        <v>13.2</v>
      </c>
      <c r="M37" s="218">
        <v>13.2</v>
      </c>
      <c r="N37" s="572">
        <v>13.2</v>
      </c>
      <c r="O37" s="219">
        <v>13.2</v>
      </c>
      <c r="P37" s="218">
        <v>13.2</v>
      </c>
      <c r="Q37" s="572">
        <v>13.2</v>
      </c>
      <c r="R37" s="714"/>
      <c r="S37" s="179"/>
    </row>
    <row r="38" spans="1:19" s="665" customFormat="1" ht="22.5" customHeight="1">
      <c r="A38" s="557">
        <v>28</v>
      </c>
      <c r="B38" s="562" t="s">
        <v>85</v>
      </c>
      <c r="C38" s="101" t="s">
        <v>28</v>
      </c>
      <c r="D38" s="362" t="s">
        <v>68</v>
      </c>
      <c r="E38" s="221">
        <f t="shared" si="0"/>
        <v>0</v>
      </c>
      <c r="F38" s="334"/>
      <c r="G38" s="63"/>
      <c r="H38" s="86"/>
      <c r="I38" s="103"/>
      <c r="J38" s="104"/>
      <c r="K38" s="105"/>
      <c r="L38" s="335"/>
      <c r="M38" s="63"/>
      <c r="N38" s="86"/>
      <c r="O38" s="62"/>
      <c r="P38" s="104"/>
      <c r="Q38" s="86"/>
      <c r="R38" s="715"/>
      <c r="S38" s="179"/>
    </row>
    <row r="39" spans="1:19" s="665" customFormat="1" ht="24.75" customHeight="1">
      <c r="A39" s="557">
        <v>29</v>
      </c>
      <c r="B39" s="562" t="s">
        <v>92</v>
      </c>
      <c r="C39" s="101" t="s">
        <v>28</v>
      </c>
      <c r="D39" s="362" t="s">
        <v>68</v>
      </c>
      <c r="E39" s="221">
        <f t="shared" si="0"/>
        <v>0</v>
      </c>
      <c r="F39" s="334"/>
      <c r="G39" s="63"/>
      <c r="H39" s="86"/>
      <c r="I39" s="103"/>
      <c r="J39" s="104"/>
      <c r="K39" s="105"/>
      <c r="L39" s="335"/>
      <c r="M39" s="63"/>
      <c r="N39" s="86"/>
      <c r="O39" s="62"/>
      <c r="P39" s="104"/>
      <c r="Q39" s="86"/>
      <c r="R39" s="715"/>
      <c r="S39" s="179"/>
    </row>
    <row r="40" spans="1:19" s="665" customFormat="1" ht="22.5" customHeight="1">
      <c r="A40" s="557">
        <v>30</v>
      </c>
      <c r="B40" s="562" t="s">
        <v>241</v>
      </c>
      <c r="C40" s="101" t="s">
        <v>28</v>
      </c>
      <c r="D40" s="362" t="s">
        <v>68</v>
      </c>
      <c r="E40" s="221">
        <f t="shared" si="0"/>
        <v>59.35</v>
      </c>
      <c r="F40" s="334"/>
      <c r="G40" s="63"/>
      <c r="H40" s="86"/>
      <c r="I40" s="103"/>
      <c r="J40" s="104"/>
      <c r="K40" s="105"/>
      <c r="L40" s="335"/>
      <c r="M40" s="63"/>
      <c r="N40" s="86"/>
      <c r="O40" s="62"/>
      <c r="P40" s="104"/>
      <c r="Q40" s="86">
        <v>59.35</v>
      </c>
      <c r="R40" s="715"/>
      <c r="S40" s="179"/>
    </row>
    <row r="41" spans="1:19" s="665" customFormat="1" ht="36.75" customHeight="1">
      <c r="A41" s="557">
        <v>31</v>
      </c>
      <c r="B41" s="562" t="s">
        <v>218</v>
      </c>
      <c r="C41" s="101" t="s">
        <v>28</v>
      </c>
      <c r="D41" s="362" t="s">
        <v>58</v>
      </c>
      <c r="E41" s="221">
        <f t="shared" si="0"/>
        <v>149.99</v>
      </c>
      <c r="F41" s="334"/>
      <c r="G41" s="63"/>
      <c r="H41" s="86"/>
      <c r="I41" s="103"/>
      <c r="J41" s="104"/>
      <c r="K41" s="105"/>
      <c r="L41" s="335"/>
      <c r="M41" s="63">
        <v>31.99</v>
      </c>
      <c r="N41" s="86"/>
      <c r="O41" s="62"/>
      <c r="P41" s="104">
        <v>118</v>
      </c>
      <c r="Q41" s="86"/>
      <c r="R41" s="715"/>
      <c r="S41" s="179"/>
    </row>
    <row r="42" spans="1:19" s="665" customFormat="1" ht="34.5" customHeight="1">
      <c r="A42" s="557">
        <v>32</v>
      </c>
      <c r="B42" s="562" t="s">
        <v>103</v>
      </c>
      <c r="C42" s="101" t="s">
        <v>28</v>
      </c>
      <c r="D42" s="362" t="s">
        <v>68</v>
      </c>
      <c r="E42" s="221">
        <f t="shared" si="0"/>
        <v>0</v>
      </c>
      <c r="F42" s="334"/>
      <c r="G42" s="63"/>
      <c r="H42" s="86"/>
      <c r="I42" s="103"/>
      <c r="J42" s="104"/>
      <c r="K42" s="105"/>
      <c r="L42" s="335"/>
      <c r="M42" s="63"/>
      <c r="N42" s="86"/>
      <c r="O42" s="62"/>
      <c r="P42" s="104"/>
      <c r="Q42" s="86"/>
      <c r="R42" s="715"/>
      <c r="S42" s="179"/>
    </row>
    <row r="43" spans="1:19" s="665" customFormat="1" ht="24.75" customHeight="1">
      <c r="A43" s="557">
        <v>33</v>
      </c>
      <c r="B43" s="562" t="s">
        <v>86</v>
      </c>
      <c r="C43" s="101" t="s">
        <v>28</v>
      </c>
      <c r="D43" s="362" t="s">
        <v>68</v>
      </c>
      <c r="E43" s="221">
        <f t="shared" si="0"/>
        <v>70.09</v>
      </c>
      <c r="F43" s="334"/>
      <c r="G43" s="63"/>
      <c r="H43" s="86"/>
      <c r="I43" s="103"/>
      <c r="J43" s="104"/>
      <c r="K43" s="105"/>
      <c r="L43" s="335"/>
      <c r="M43" s="63"/>
      <c r="N43" s="86"/>
      <c r="O43" s="62"/>
      <c r="P43" s="104">
        <v>70.09</v>
      </c>
      <c r="Q43" s="86"/>
      <c r="R43" s="715"/>
      <c r="S43" s="179"/>
    </row>
    <row r="44" spans="1:19" s="665" customFormat="1" ht="24.75" customHeight="1">
      <c r="A44" s="557">
        <v>34</v>
      </c>
      <c r="B44" s="562" t="s">
        <v>87</v>
      </c>
      <c r="C44" s="101" t="s">
        <v>28</v>
      </c>
      <c r="D44" s="362" t="s">
        <v>59</v>
      </c>
      <c r="E44" s="221">
        <f t="shared" si="0"/>
        <v>0</v>
      </c>
      <c r="F44" s="334"/>
      <c r="G44" s="63"/>
      <c r="H44" s="86"/>
      <c r="I44" s="103"/>
      <c r="J44" s="104"/>
      <c r="K44" s="105"/>
      <c r="L44" s="335"/>
      <c r="M44" s="63"/>
      <c r="N44" s="86"/>
      <c r="O44" s="62"/>
      <c r="P44" s="104"/>
      <c r="Q44" s="86"/>
      <c r="R44" s="715"/>
      <c r="S44" s="179"/>
    </row>
    <row r="45" spans="1:19" s="665" customFormat="1" ht="34.5" customHeight="1">
      <c r="A45" s="453">
        <v>35</v>
      </c>
      <c r="B45" s="374" t="s">
        <v>117</v>
      </c>
      <c r="C45" s="101" t="s">
        <v>28</v>
      </c>
      <c r="D45" s="362" t="s">
        <v>59</v>
      </c>
      <c r="E45" s="221">
        <f t="shared" si="0"/>
        <v>0</v>
      </c>
      <c r="F45" s="334"/>
      <c r="G45" s="63"/>
      <c r="H45" s="86"/>
      <c r="I45" s="103"/>
      <c r="J45" s="104"/>
      <c r="K45" s="105"/>
      <c r="L45" s="335"/>
      <c r="M45" s="63"/>
      <c r="N45" s="86"/>
      <c r="O45" s="62"/>
      <c r="P45" s="104"/>
      <c r="Q45" s="86"/>
      <c r="R45" s="884"/>
      <c r="S45" s="179"/>
    </row>
    <row r="46" spans="1:19" s="665" customFormat="1" ht="34.5" customHeight="1">
      <c r="A46" s="453">
        <v>36</v>
      </c>
      <c r="B46" s="206" t="s">
        <v>88</v>
      </c>
      <c r="C46" s="101" t="s">
        <v>28</v>
      </c>
      <c r="D46" s="362" t="s">
        <v>59</v>
      </c>
      <c r="E46" s="221">
        <f t="shared" si="0"/>
        <v>0</v>
      </c>
      <c r="F46" s="334"/>
      <c r="G46" s="63"/>
      <c r="H46" s="86"/>
      <c r="I46" s="103"/>
      <c r="J46" s="104"/>
      <c r="K46" s="105"/>
      <c r="L46" s="335"/>
      <c r="M46" s="63"/>
      <c r="N46" s="86"/>
      <c r="O46" s="62"/>
      <c r="P46" s="104"/>
      <c r="Q46" s="86"/>
      <c r="R46" s="885"/>
      <c r="S46" s="179"/>
    </row>
    <row r="47" spans="1:19" s="665" customFormat="1" ht="34.5" customHeight="1">
      <c r="A47" s="557">
        <v>36</v>
      </c>
      <c r="B47" s="562" t="s">
        <v>130</v>
      </c>
      <c r="C47" s="101" t="s">
        <v>28</v>
      </c>
      <c r="D47" s="362" t="s">
        <v>59</v>
      </c>
      <c r="E47" s="221">
        <f t="shared" si="0"/>
        <v>0</v>
      </c>
      <c r="F47" s="62"/>
      <c r="G47" s="63"/>
      <c r="H47" s="86"/>
      <c r="I47" s="103"/>
      <c r="J47" s="104"/>
      <c r="K47" s="105"/>
      <c r="L47" s="335"/>
      <c r="M47" s="63"/>
      <c r="N47" s="86"/>
      <c r="O47" s="62"/>
      <c r="P47" s="104"/>
      <c r="Q47" s="86"/>
      <c r="R47" s="715"/>
      <c r="S47" s="179"/>
    </row>
    <row r="48" spans="1:19" s="665" customFormat="1" ht="23.25" customHeight="1">
      <c r="A48" s="557">
        <v>37</v>
      </c>
      <c r="B48" s="562" t="s">
        <v>118</v>
      </c>
      <c r="C48" s="101" t="s">
        <v>28</v>
      </c>
      <c r="D48" s="362" t="s">
        <v>68</v>
      </c>
      <c r="E48" s="221">
        <f t="shared" si="0"/>
        <v>0</v>
      </c>
      <c r="F48" s="334"/>
      <c r="G48" s="63"/>
      <c r="H48" s="86"/>
      <c r="I48" s="103"/>
      <c r="J48" s="104"/>
      <c r="K48" s="105"/>
      <c r="L48" s="335"/>
      <c r="M48" s="63"/>
      <c r="N48" s="86"/>
      <c r="O48" s="62"/>
      <c r="P48" s="104"/>
      <c r="Q48" s="86"/>
      <c r="R48" s="715"/>
      <c r="S48" s="179"/>
    </row>
    <row r="49" spans="1:19" s="665" customFormat="1" ht="19.5" customHeight="1">
      <c r="A49" s="455">
        <v>36</v>
      </c>
      <c r="B49" s="371" t="s">
        <v>119</v>
      </c>
      <c r="C49" s="101" t="s">
        <v>28</v>
      </c>
      <c r="D49" s="362" t="s">
        <v>93</v>
      </c>
      <c r="E49" s="221">
        <f t="shared" si="0"/>
        <v>0</v>
      </c>
      <c r="F49" s="360"/>
      <c r="G49" s="104"/>
      <c r="H49" s="86"/>
      <c r="I49" s="223"/>
      <c r="J49" s="104"/>
      <c r="K49" s="105"/>
      <c r="L49" s="335"/>
      <c r="M49" s="104"/>
      <c r="N49" s="86"/>
      <c r="O49" s="335"/>
      <c r="P49" s="104"/>
      <c r="Q49" s="86"/>
      <c r="R49" s="715"/>
      <c r="S49" s="179"/>
    </row>
    <row r="50" spans="1:19" s="665" customFormat="1" ht="34.5" customHeight="1">
      <c r="A50" s="455">
        <v>37</v>
      </c>
      <c r="B50" s="371" t="s">
        <v>120</v>
      </c>
      <c r="C50" s="101" t="s">
        <v>28</v>
      </c>
      <c r="D50" s="362" t="s">
        <v>93</v>
      </c>
      <c r="E50" s="221">
        <f t="shared" si="0"/>
        <v>0</v>
      </c>
      <c r="F50" s="360"/>
      <c r="G50" s="104"/>
      <c r="H50" s="86"/>
      <c r="I50" s="223"/>
      <c r="J50" s="104"/>
      <c r="K50" s="105"/>
      <c r="L50" s="335"/>
      <c r="M50" s="104"/>
      <c r="N50" s="86"/>
      <c r="O50" s="335"/>
      <c r="P50" s="104"/>
      <c r="Q50" s="86"/>
      <c r="R50" s="715"/>
      <c r="S50" s="179"/>
    </row>
    <row r="51" spans="1:19" s="665" customFormat="1" ht="21.75" customHeight="1">
      <c r="A51" s="455">
        <v>38</v>
      </c>
      <c r="B51" s="371" t="s">
        <v>121</v>
      </c>
      <c r="C51" s="101" t="s">
        <v>28</v>
      </c>
      <c r="D51" s="362" t="s">
        <v>93</v>
      </c>
      <c r="E51" s="221">
        <f t="shared" si="0"/>
        <v>0</v>
      </c>
      <c r="F51" s="360"/>
      <c r="G51" s="104"/>
      <c r="H51" s="86"/>
      <c r="I51" s="223"/>
      <c r="J51" s="104"/>
      <c r="K51" s="105"/>
      <c r="L51" s="335"/>
      <c r="M51" s="104"/>
      <c r="N51" s="86"/>
      <c r="O51" s="335"/>
      <c r="P51" s="104"/>
      <c r="Q51" s="86"/>
      <c r="R51" s="715"/>
      <c r="S51" s="179"/>
    </row>
    <row r="52" spans="1:19" s="665" customFormat="1" ht="34.5" customHeight="1">
      <c r="A52" s="455">
        <v>39</v>
      </c>
      <c r="B52" s="375" t="s">
        <v>122</v>
      </c>
      <c r="C52" s="101" t="s">
        <v>28</v>
      </c>
      <c r="D52" s="362" t="s">
        <v>93</v>
      </c>
      <c r="E52" s="221">
        <f t="shared" si="0"/>
        <v>0</v>
      </c>
      <c r="F52" s="334"/>
      <c r="G52" s="63"/>
      <c r="H52" s="86"/>
      <c r="I52" s="103"/>
      <c r="J52" s="63"/>
      <c r="K52" s="105"/>
      <c r="L52" s="62"/>
      <c r="M52" s="63"/>
      <c r="N52" s="86"/>
      <c r="O52" s="62"/>
      <c r="P52" s="63"/>
      <c r="Q52" s="86"/>
      <c r="R52" s="715"/>
      <c r="S52" s="179"/>
    </row>
    <row r="53" spans="1:19" s="665" customFormat="1" ht="22.5" customHeight="1">
      <c r="A53" s="453">
        <v>38</v>
      </c>
      <c r="B53" s="375" t="s">
        <v>133</v>
      </c>
      <c r="C53" s="101" t="s">
        <v>28</v>
      </c>
      <c r="D53" s="362" t="s">
        <v>93</v>
      </c>
      <c r="E53" s="221">
        <f t="shared" si="0"/>
        <v>0</v>
      </c>
      <c r="F53" s="334"/>
      <c r="G53" s="63"/>
      <c r="H53" s="86"/>
      <c r="I53" s="103"/>
      <c r="J53" s="63"/>
      <c r="K53" s="105"/>
      <c r="L53" s="62"/>
      <c r="M53" s="63"/>
      <c r="N53" s="86"/>
      <c r="O53" s="62"/>
      <c r="P53" s="63"/>
      <c r="Q53" s="86"/>
      <c r="R53" s="715"/>
      <c r="S53" s="179"/>
    </row>
    <row r="54" spans="1:19" s="665" customFormat="1" ht="47.25" customHeight="1">
      <c r="A54" s="453">
        <v>39</v>
      </c>
      <c r="B54" s="371" t="s">
        <v>190</v>
      </c>
      <c r="C54" s="101" t="s">
        <v>28</v>
      </c>
      <c r="D54" s="362" t="s">
        <v>93</v>
      </c>
      <c r="E54" s="221">
        <f t="shared" si="0"/>
        <v>391</v>
      </c>
      <c r="F54" s="360"/>
      <c r="G54" s="104"/>
      <c r="H54" s="86"/>
      <c r="I54" s="223"/>
      <c r="J54" s="104"/>
      <c r="K54" s="105"/>
      <c r="L54" s="335"/>
      <c r="M54" s="104"/>
      <c r="N54" s="86"/>
      <c r="O54" s="335"/>
      <c r="P54" s="63"/>
      <c r="Q54" s="86">
        <v>391</v>
      </c>
      <c r="R54" s="715"/>
      <c r="S54" s="179"/>
    </row>
    <row r="55" spans="1:19" s="665" customFormat="1" ht="34.5" customHeight="1">
      <c r="A55" s="453">
        <v>40</v>
      </c>
      <c r="B55" s="371" t="s">
        <v>191</v>
      </c>
      <c r="C55" s="101" t="s">
        <v>28</v>
      </c>
      <c r="D55" s="362" t="s">
        <v>93</v>
      </c>
      <c r="E55" s="221">
        <f t="shared" si="0"/>
        <v>30.51</v>
      </c>
      <c r="F55" s="360"/>
      <c r="G55" s="104"/>
      <c r="H55" s="86"/>
      <c r="I55" s="223"/>
      <c r="J55" s="104">
        <v>30.51</v>
      </c>
      <c r="K55" s="105"/>
      <c r="L55" s="335"/>
      <c r="M55" s="104"/>
      <c r="N55" s="86"/>
      <c r="O55" s="335"/>
      <c r="P55" s="63"/>
      <c r="Q55" s="86"/>
      <c r="R55" s="715"/>
      <c r="S55" s="179"/>
    </row>
    <row r="56" spans="1:19" s="665" customFormat="1" ht="34.5" customHeight="1">
      <c r="A56" s="453">
        <v>41</v>
      </c>
      <c r="B56" s="371" t="s">
        <v>192</v>
      </c>
      <c r="C56" s="101" t="s">
        <v>28</v>
      </c>
      <c r="D56" s="362" t="s">
        <v>93</v>
      </c>
      <c r="E56" s="221">
        <f t="shared" si="0"/>
        <v>600</v>
      </c>
      <c r="F56" s="360"/>
      <c r="G56" s="104"/>
      <c r="H56" s="86"/>
      <c r="I56" s="223"/>
      <c r="J56" s="104"/>
      <c r="K56" s="105"/>
      <c r="L56" s="335"/>
      <c r="M56" s="104"/>
      <c r="N56" s="86">
        <v>250</v>
      </c>
      <c r="O56" s="335"/>
      <c r="P56" s="63"/>
      <c r="Q56" s="86">
        <v>350</v>
      </c>
      <c r="R56" s="715"/>
      <c r="S56" s="179"/>
    </row>
    <row r="57" spans="1:19" s="665" customFormat="1" ht="18.75" customHeight="1">
      <c r="A57" s="453">
        <v>42</v>
      </c>
      <c r="B57" s="371" t="s">
        <v>193</v>
      </c>
      <c r="C57" s="101" t="s">
        <v>28</v>
      </c>
      <c r="D57" s="362" t="s">
        <v>63</v>
      </c>
      <c r="E57" s="221">
        <f t="shared" si="0"/>
        <v>0</v>
      </c>
      <c r="F57" s="360"/>
      <c r="G57" s="104"/>
      <c r="H57" s="86"/>
      <c r="I57" s="223"/>
      <c r="J57" s="104"/>
      <c r="K57" s="105"/>
      <c r="L57" s="335"/>
      <c r="M57" s="104"/>
      <c r="N57" s="86"/>
      <c r="O57" s="335"/>
      <c r="P57" s="63"/>
      <c r="Q57" s="86"/>
      <c r="R57" s="715"/>
      <c r="S57" s="179"/>
    </row>
    <row r="58" spans="1:19" s="665" customFormat="1" ht="33" customHeight="1">
      <c r="A58" s="811"/>
      <c r="B58" s="812" t="s">
        <v>235</v>
      </c>
      <c r="C58" s="101" t="s">
        <v>28</v>
      </c>
      <c r="D58" s="362" t="s">
        <v>236</v>
      </c>
      <c r="E58" s="228">
        <f t="shared" si="0"/>
        <v>275</v>
      </c>
      <c r="F58" s="360"/>
      <c r="G58" s="104"/>
      <c r="H58" s="86"/>
      <c r="I58" s="223"/>
      <c r="J58" s="104"/>
      <c r="K58" s="105"/>
      <c r="L58" s="335"/>
      <c r="M58" s="104"/>
      <c r="N58" s="86"/>
      <c r="O58" s="335"/>
      <c r="P58" s="63">
        <v>80</v>
      </c>
      <c r="Q58" s="86">
        <v>195</v>
      </c>
      <c r="R58" s="715"/>
      <c r="S58" s="179"/>
    </row>
    <row r="59" spans="1:19" s="665" customFormat="1" ht="33" customHeight="1">
      <c r="A59" s="811"/>
      <c r="B59" s="812" t="s">
        <v>237</v>
      </c>
      <c r="C59" s="101" t="s">
        <v>28</v>
      </c>
      <c r="D59" s="362" t="s">
        <v>93</v>
      </c>
      <c r="E59" s="228">
        <f>SUM(F59:Q59)</f>
        <v>20</v>
      </c>
      <c r="F59" s="360"/>
      <c r="G59" s="104"/>
      <c r="H59" s="86"/>
      <c r="I59" s="223"/>
      <c r="J59" s="104"/>
      <c r="K59" s="105"/>
      <c r="L59" s="335"/>
      <c r="M59" s="104"/>
      <c r="N59" s="86"/>
      <c r="O59" s="335"/>
      <c r="P59" s="63">
        <v>20</v>
      </c>
      <c r="Q59" s="86"/>
      <c r="R59" s="715"/>
      <c r="S59" s="179"/>
    </row>
    <row r="60" spans="1:18" ht="34.5" customHeight="1" thickBot="1">
      <c r="A60" s="840"/>
      <c r="B60" s="839" t="s">
        <v>245</v>
      </c>
      <c r="C60" s="101" t="s">
        <v>28</v>
      </c>
      <c r="D60" s="362" t="s">
        <v>93</v>
      </c>
      <c r="E60" s="228">
        <f>SUM(F60:Q60)</f>
        <v>109</v>
      </c>
      <c r="F60" s="64"/>
      <c r="G60" s="65"/>
      <c r="H60" s="365"/>
      <c r="I60" s="363"/>
      <c r="J60" s="66"/>
      <c r="K60" s="66"/>
      <c r="L60" s="64"/>
      <c r="M60" s="66"/>
      <c r="N60" s="67"/>
      <c r="O60" s="366"/>
      <c r="P60" s="68"/>
      <c r="Q60" s="841">
        <v>109</v>
      </c>
      <c r="R60" s="107"/>
    </row>
    <row r="61" spans="1:19" ht="22.5" customHeight="1" thickBot="1">
      <c r="A61" s="69"/>
      <c r="B61" s="70"/>
      <c r="C61" s="71"/>
      <c r="D61" s="71"/>
      <c r="E61" s="546">
        <f>SUM(E7:E60)</f>
        <v>5564.631</v>
      </c>
      <c r="F61" s="547">
        <f>SUM(F7:F60)</f>
        <v>4.64</v>
      </c>
      <c r="G61" s="547">
        <f aca="true" t="shared" si="1" ref="G61:P61">SUM(G7:G60)</f>
        <v>86.24</v>
      </c>
      <c r="H61" s="547">
        <f t="shared" si="1"/>
        <v>58.150000000000006</v>
      </c>
      <c r="I61" s="547">
        <f t="shared" si="1"/>
        <v>450.462</v>
      </c>
      <c r="J61" s="547">
        <f t="shared" si="1"/>
        <v>347.813</v>
      </c>
      <c r="K61" s="547">
        <f t="shared" si="1"/>
        <v>77.46</v>
      </c>
      <c r="L61" s="547">
        <f t="shared" si="1"/>
        <v>208.033</v>
      </c>
      <c r="M61" s="547">
        <f t="shared" si="1"/>
        <v>220.49099999999999</v>
      </c>
      <c r="N61" s="547">
        <f t="shared" si="1"/>
        <v>1531.3700000000001</v>
      </c>
      <c r="O61" s="547">
        <f t="shared" si="1"/>
        <v>62.372</v>
      </c>
      <c r="P61" s="547">
        <f t="shared" si="1"/>
        <v>596.34</v>
      </c>
      <c r="Q61" s="547">
        <f>SUM(Q7:Q60)</f>
        <v>1921.2600000000002</v>
      </c>
      <c r="R61" s="109"/>
      <c r="S61" s="80"/>
    </row>
    <row r="62" spans="1:18" ht="27.75" customHeight="1">
      <c r="A62" s="72"/>
      <c r="B62" s="73"/>
      <c r="C62" s="73"/>
      <c r="D62" s="73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108"/>
    </row>
    <row r="63" spans="1:18" ht="24.75" customHeight="1">
      <c r="A63" s="46"/>
      <c r="B63" s="47"/>
      <c r="C63" s="47"/>
      <c r="D63" s="47"/>
      <c r="E63" s="47"/>
      <c r="F63" s="48"/>
      <c r="G63" s="48"/>
      <c r="H63" s="46"/>
      <c r="I63" s="48"/>
      <c r="J63" s="48"/>
      <c r="K63" s="48"/>
      <c r="L63" s="48"/>
      <c r="M63" s="48"/>
      <c r="N63" s="48"/>
      <c r="O63" s="48"/>
      <c r="P63" s="48"/>
      <c r="Q63" s="48"/>
      <c r="R63" s="342"/>
    </row>
    <row r="64" spans="1:18" ht="22.5" customHeight="1">
      <c r="A64" s="899" t="s">
        <v>72</v>
      </c>
      <c r="B64" s="899"/>
      <c r="C64" s="75"/>
      <c r="D64" s="75"/>
      <c r="E64" s="47"/>
      <c r="F64" s="48"/>
      <c r="G64" s="76"/>
      <c r="H64" s="76"/>
      <c r="I64" s="76"/>
      <c r="J64" s="76"/>
      <c r="K64" s="76"/>
      <c r="L64" s="76"/>
      <c r="M64" s="76"/>
      <c r="N64" s="76"/>
      <c r="O64" s="76"/>
      <c r="P64" s="900" t="s">
        <v>94</v>
      </c>
      <c r="Q64" s="900"/>
      <c r="R64" s="343"/>
    </row>
    <row r="65" spans="1:18" ht="34.5" customHeight="1">
      <c r="A65" s="46"/>
      <c r="B65" s="47"/>
      <c r="C65" s="47"/>
      <c r="D65" s="47"/>
      <c r="E65" s="47"/>
      <c r="F65" s="48"/>
      <c r="G65" s="48"/>
      <c r="H65" s="46"/>
      <c r="I65" s="48"/>
      <c r="J65" s="48"/>
      <c r="K65" s="48"/>
      <c r="L65" s="48"/>
      <c r="M65" s="48"/>
      <c r="N65" s="48"/>
      <c r="O65" s="48"/>
      <c r="P65" s="48"/>
      <c r="Q65" s="48"/>
      <c r="R65" s="342"/>
    </row>
    <row r="66" ht="34.5" customHeight="1">
      <c r="E66" s="189"/>
    </row>
    <row r="67" ht="34.5" customHeight="1">
      <c r="E67" s="286"/>
    </row>
    <row r="68" ht="34.5" customHeight="1">
      <c r="E68" s="285"/>
    </row>
    <row r="69" ht="34.5" customHeight="1">
      <c r="E69" s="468"/>
    </row>
    <row r="70" spans="2:16" ht="34.5" customHeight="1">
      <c r="B70" s="716" t="s">
        <v>109</v>
      </c>
      <c r="C70" s="116"/>
      <c r="D70" s="116"/>
      <c r="E70" s="717"/>
      <c r="F70" s="116"/>
      <c r="G70" s="116"/>
      <c r="H70" s="116"/>
      <c r="I70" s="116"/>
      <c r="J70" s="116"/>
      <c r="K70" s="116"/>
      <c r="L70" s="116"/>
      <c r="M70" s="116"/>
      <c r="N70" s="116"/>
      <c r="O70" s="116" t="s">
        <v>94</v>
      </c>
      <c r="P70" s="116"/>
    </row>
    <row r="71" ht="34.5" customHeight="1">
      <c r="E71" s="469"/>
    </row>
    <row r="72" ht="34.5" customHeight="1">
      <c r="E72" s="469"/>
    </row>
    <row r="73" ht="34.5" customHeight="1">
      <c r="E73" s="190"/>
    </row>
  </sheetData>
  <sheetProtection/>
  <autoFilter ref="A6:S57"/>
  <mergeCells count="16">
    <mergeCell ref="A64:B64"/>
    <mergeCell ref="P64:Q64"/>
    <mergeCell ref="O2:Q2"/>
    <mergeCell ref="A3:A5"/>
    <mergeCell ref="B3:B5"/>
    <mergeCell ref="I3:K4"/>
    <mergeCell ref="L3:N4"/>
    <mergeCell ref="O3:Q4"/>
    <mergeCell ref="R45:R46"/>
    <mergeCell ref="B1:Q1"/>
    <mergeCell ref="C3:C5"/>
    <mergeCell ref="D3:D5"/>
    <mergeCell ref="E3:E5"/>
    <mergeCell ref="F3:H4"/>
    <mergeCell ref="R24:R25"/>
    <mergeCell ref="R26:R27"/>
  </mergeCells>
  <printOptions/>
  <pageMargins left="0.11811023622047245" right="0.1968503937007874" top="0.2755905511811024" bottom="0.1968503937007874" header="0.5118110236220472" footer="0.1968503937007874"/>
  <pageSetup fitToHeight="0" fitToWidth="1"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S62"/>
  <sheetViews>
    <sheetView zoomScale="85" zoomScaleNormal="85" zoomScalePageLayoutView="0" workbookViewId="0" topLeftCell="A1">
      <selection activeCell="T48" sqref="T48"/>
    </sheetView>
  </sheetViews>
  <sheetFormatPr defaultColWidth="9.00390625" defaultRowHeight="12.75"/>
  <cols>
    <col min="1" max="1" width="12.75390625" style="117" bestFit="1" customWidth="1"/>
    <col min="2" max="2" width="6.375" style="117" bestFit="1" customWidth="1"/>
    <col min="3" max="11" width="9.125" style="117" customWidth="1"/>
    <col min="12" max="12" width="9.25390625" style="117" bestFit="1" customWidth="1"/>
    <col min="13" max="13" width="9.125" style="117" customWidth="1"/>
    <col min="14" max="14" width="10.125" style="117" bestFit="1" customWidth="1"/>
    <col min="15" max="15" width="10.125" style="117" customWidth="1"/>
    <col min="16" max="17" width="8.75390625" style="117" hidden="1" customWidth="1"/>
    <col min="18" max="18" width="0" style="117" hidden="1" customWidth="1"/>
    <col min="19" max="19" width="11.00390625" style="117" customWidth="1"/>
    <col min="20" max="16384" width="9.125" style="117" customWidth="1"/>
  </cols>
  <sheetData>
    <row r="1" spans="1:16" ht="18.75">
      <c r="A1" s="116"/>
      <c r="B1" s="116"/>
      <c r="C1" s="116"/>
      <c r="D1" s="116"/>
      <c r="E1" s="116"/>
      <c r="F1" s="116"/>
      <c r="G1" s="116"/>
      <c r="H1" s="905" t="s">
        <v>73</v>
      </c>
      <c r="I1" s="905"/>
      <c r="J1" s="905"/>
      <c r="K1" s="116"/>
      <c r="L1" s="116"/>
      <c r="M1" s="116"/>
      <c r="N1" s="116"/>
      <c r="O1" s="116"/>
      <c r="P1" s="116"/>
    </row>
    <row r="2" spans="1:16" ht="16.5">
      <c r="A2" s="906" t="s">
        <v>95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118"/>
    </row>
    <row r="3" spans="1:16" ht="19.5" thickBot="1">
      <c r="A3" s="911" t="s">
        <v>194</v>
      </c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116"/>
    </row>
    <row r="4" spans="1:15" ht="13.5" customHeight="1" thickBot="1">
      <c r="A4" s="907" t="s">
        <v>161</v>
      </c>
      <c r="B4" s="908"/>
      <c r="C4" s="908"/>
      <c r="D4" s="908"/>
      <c r="E4" s="908"/>
      <c r="F4" s="908"/>
      <c r="G4" s="908"/>
      <c r="H4" s="908"/>
      <c r="I4" s="908"/>
      <c r="J4" s="908"/>
      <c r="K4" s="908"/>
      <c r="L4" s="908"/>
      <c r="M4" s="908"/>
      <c r="N4" s="908"/>
      <c r="O4" s="909"/>
    </row>
    <row r="5" spans="1:18" ht="14.25" thickBot="1">
      <c r="A5" s="918" t="s">
        <v>74</v>
      </c>
      <c r="B5" s="918" t="s">
        <v>75</v>
      </c>
      <c r="C5" s="920">
        <v>124</v>
      </c>
      <c r="D5" s="921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2"/>
      <c r="P5" s="117" t="s">
        <v>76</v>
      </c>
      <c r="R5" s="117" t="s">
        <v>105</v>
      </c>
    </row>
    <row r="6" spans="1:15" ht="13.5" thickBot="1">
      <c r="A6" s="919"/>
      <c r="B6" s="919"/>
      <c r="C6" s="119">
        <v>1</v>
      </c>
      <c r="D6" s="120">
        <v>2</v>
      </c>
      <c r="E6" s="120">
        <v>3</v>
      </c>
      <c r="F6" s="121">
        <v>4</v>
      </c>
      <c r="G6" s="121">
        <v>5</v>
      </c>
      <c r="H6" s="121">
        <v>6</v>
      </c>
      <c r="I6" s="121">
        <v>7</v>
      </c>
      <c r="J6" s="121">
        <v>8</v>
      </c>
      <c r="K6" s="121">
        <v>9</v>
      </c>
      <c r="L6" s="121">
        <v>10</v>
      </c>
      <c r="M6" s="121">
        <v>11</v>
      </c>
      <c r="N6" s="122">
        <v>12</v>
      </c>
      <c r="O6" s="123">
        <v>2017</v>
      </c>
    </row>
    <row r="7" spans="1:17" ht="12.75">
      <c r="A7" s="127" t="s">
        <v>31</v>
      </c>
      <c r="B7" s="329" t="s">
        <v>30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6">
        <f>SUM(C7:N7)</f>
        <v>0</v>
      </c>
      <c r="P7" s="135">
        <f>O7-O27</f>
        <v>-187.63999999999996</v>
      </c>
      <c r="Q7" s="177">
        <f>O7/O27</f>
        <v>0</v>
      </c>
    </row>
    <row r="8" spans="1:19" s="318" customFormat="1" ht="13.5" thickBot="1">
      <c r="A8" s="129" t="s">
        <v>43</v>
      </c>
      <c r="B8" s="328" t="s">
        <v>135</v>
      </c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131">
        <f>SUM(C8:N8)</f>
        <v>0</v>
      </c>
      <c r="P8" s="331">
        <f>O8-O28</f>
        <v>-305.53000000000003</v>
      </c>
      <c r="Q8" s="332">
        <f>O8/O28</f>
        <v>0</v>
      </c>
      <c r="R8" s="318">
        <v>262.97</v>
      </c>
      <c r="S8" s="331"/>
    </row>
    <row r="9" spans="1:19" ht="13.5" thickBot="1">
      <c r="A9" s="923" t="s">
        <v>33</v>
      </c>
      <c r="B9" s="924"/>
      <c r="C9" s="134">
        <f aca="true" t="shared" si="0" ref="C9:O9">SUM(C7:C8)</f>
        <v>0</v>
      </c>
      <c r="D9" s="134">
        <f t="shared" si="0"/>
        <v>0</v>
      </c>
      <c r="E9" s="134">
        <f t="shared" si="0"/>
        <v>0</v>
      </c>
      <c r="F9" s="134">
        <f t="shared" si="0"/>
        <v>0</v>
      </c>
      <c r="G9" s="134">
        <f t="shared" si="0"/>
        <v>0</v>
      </c>
      <c r="H9" s="134">
        <f t="shared" si="0"/>
        <v>0</v>
      </c>
      <c r="I9" s="134">
        <f t="shared" si="0"/>
        <v>0</v>
      </c>
      <c r="J9" s="134">
        <f t="shared" si="0"/>
        <v>0</v>
      </c>
      <c r="K9" s="134">
        <f t="shared" si="0"/>
        <v>0</v>
      </c>
      <c r="L9" s="134">
        <f t="shared" si="0"/>
        <v>0</v>
      </c>
      <c r="M9" s="134">
        <f t="shared" si="0"/>
        <v>0</v>
      </c>
      <c r="N9" s="134">
        <f t="shared" si="0"/>
        <v>0</v>
      </c>
      <c r="O9" s="333">
        <f t="shared" si="0"/>
        <v>0</v>
      </c>
      <c r="P9" s="135">
        <f>O9-O29</f>
        <v>-1304.54</v>
      </c>
      <c r="Q9" s="177">
        <f>O9/O29</f>
        <v>0</v>
      </c>
      <c r="S9" s="336"/>
    </row>
    <row r="10" spans="1:17" ht="13.5" thickBo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6"/>
      <c r="P10" s="177"/>
      <c r="Q10" s="177"/>
    </row>
    <row r="11" spans="1:17" ht="13.5" thickBot="1">
      <c r="A11" s="912" t="s">
        <v>161</v>
      </c>
      <c r="B11" s="913"/>
      <c r="C11" s="913"/>
      <c r="D11" s="913"/>
      <c r="E11" s="913"/>
      <c r="F11" s="913"/>
      <c r="G11" s="913"/>
      <c r="H11" s="913"/>
      <c r="I11" s="913"/>
      <c r="J11" s="913"/>
      <c r="K11" s="913"/>
      <c r="L11" s="913"/>
      <c r="M11" s="913"/>
      <c r="N11" s="913"/>
      <c r="O11" s="914"/>
      <c r="Q11" s="177"/>
    </row>
    <row r="12" spans="1:17" ht="14.25" thickBot="1">
      <c r="A12" s="137" t="s">
        <v>74</v>
      </c>
      <c r="B12" s="137" t="s">
        <v>75</v>
      </c>
      <c r="C12" s="915">
        <v>336</v>
      </c>
      <c r="D12" s="916"/>
      <c r="E12" s="916"/>
      <c r="F12" s="916"/>
      <c r="G12" s="916"/>
      <c r="H12" s="916"/>
      <c r="I12" s="916"/>
      <c r="J12" s="916"/>
      <c r="K12" s="916"/>
      <c r="L12" s="916"/>
      <c r="M12" s="916"/>
      <c r="N12" s="916"/>
      <c r="O12" s="917"/>
      <c r="Q12" s="177"/>
    </row>
    <row r="13" spans="1:17" ht="13.5" thickBot="1">
      <c r="A13" s="138"/>
      <c r="B13" s="509"/>
      <c r="C13" s="139">
        <v>1</v>
      </c>
      <c r="D13" s="140">
        <v>2</v>
      </c>
      <c r="E13" s="140">
        <v>3</v>
      </c>
      <c r="F13" s="141">
        <v>4</v>
      </c>
      <c r="G13" s="141">
        <v>5</v>
      </c>
      <c r="H13" s="141">
        <v>6</v>
      </c>
      <c r="I13" s="141">
        <v>7</v>
      </c>
      <c r="J13" s="141">
        <v>8</v>
      </c>
      <c r="K13" s="141">
        <v>9</v>
      </c>
      <c r="L13" s="141">
        <v>10</v>
      </c>
      <c r="M13" s="141">
        <v>11</v>
      </c>
      <c r="N13" s="142">
        <v>12</v>
      </c>
      <c r="O13" s="718">
        <v>2017</v>
      </c>
      <c r="Q13" s="177">
        <f>O13/O33</f>
        <v>1.001987083954297</v>
      </c>
    </row>
    <row r="14" spans="1:19" ht="12.75">
      <c r="A14" s="505" t="s">
        <v>31</v>
      </c>
      <c r="B14" s="511" t="s">
        <v>30</v>
      </c>
      <c r="C14" s="536"/>
      <c r="D14" s="536"/>
      <c r="E14" s="536"/>
      <c r="F14" s="536"/>
      <c r="G14" s="536"/>
      <c r="H14" s="536"/>
      <c r="I14" s="536"/>
      <c r="J14" s="536"/>
      <c r="K14" s="536"/>
      <c r="L14" s="536"/>
      <c r="M14" s="536"/>
      <c r="N14" s="536"/>
      <c r="O14" s="126">
        <f>SUM(C14:N14)</f>
        <v>0</v>
      </c>
      <c r="P14" s="135">
        <f>O14-O35</f>
        <v>-1216.39</v>
      </c>
      <c r="Q14" s="177">
        <f>O14/O35</f>
        <v>0</v>
      </c>
      <c r="S14" s="318"/>
    </row>
    <row r="15" spans="1:19" ht="12.75">
      <c r="A15" s="506" t="s">
        <v>45</v>
      </c>
      <c r="B15" s="127" t="s">
        <v>44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6">
        <f>SUM(C15:N15)</f>
        <v>0</v>
      </c>
      <c r="P15" s="135">
        <f>O15-O36</f>
        <v>-120.97000000000001</v>
      </c>
      <c r="Q15" s="177">
        <f>O15/O36</f>
        <v>0</v>
      </c>
      <c r="R15" s="177">
        <f>120.97*0.8607</f>
        <v>104.118879</v>
      </c>
      <c r="S15" s="904"/>
    </row>
    <row r="16" spans="1:19" ht="12.75">
      <c r="A16" s="507" t="s">
        <v>43</v>
      </c>
      <c r="B16" s="443" t="s">
        <v>135</v>
      </c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131">
        <f>SUM(C16:N16)</f>
        <v>0</v>
      </c>
      <c r="P16" s="135"/>
      <c r="Q16" s="177"/>
      <c r="R16" s="177"/>
      <c r="S16" s="904"/>
    </row>
    <row r="17" spans="1:19" s="318" customFormat="1" ht="12.75">
      <c r="A17" s="443" t="s">
        <v>143</v>
      </c>
      <c r="B17" s="443" t="s">
        <v>144</v>
      </c>
      <c r="C17" s="537"/>
      <c r="D17" s="146"/>
      <c r="E17" s="537"/>
      <c r="F17" s="146"/>
      <c r="G17" s="537"/>
      <c r="H17" s="146"/>
      <c r="I17" s="537"/>
      <c r="J17" s="146"/>
      <c r="K17" s="537"/>
      <c r="L17" s="146"/>
      <c r="M17" s="537"/>
      <c r="N17" s="508"/>
      <c r="O17" s="131">
        <f>SUM(C17:N17)</f>
        <v>0</v>
      </c>
      <c r="P17" s="331">
        <f>O17-O37</f>
        <v>-2773.6099999999997</v>
      </c>
      <c r="Q17" s="332">
        <f>O17/O37</f>
        <v>0</v>
      </c>
      <c r="R17" s="318">
        <f>2491.34-104.12-0.04</f>
        <v>2387.1800000000003</v>
      </c>
      <c r="S17" s="904"/>
    </row>
    <row r="18" spans="1:19" s="318" customFormat="1" ht="13.5" thickBot="1">
      <c r="A18" s="512" t="s">
        <v>116</v>
      </c>
      <c r="B18" s="513" t="s">
        <v>136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1">
        <f>SUM(C18:N18)</f>
        <v>0</v>
      </c>
      <c r="P18" s="331"/>
      <c r="Q18" s="332"/>
      <c r="S18" s="504"/>
    </row>
    <row r="19" spans="1:19" ht="13.5" thickBot="1">
      <c r="A19" s="132" t="s">
        <v>33</v>
      </c>
      <c r="B19" s="510"/>
      <c r="C19" s="134">
        <f aca="true" t="shared" si="1" ref="C19:N19">SUM(C14:C18)</f>
        <v>0</v>
      </c>
      <c r="D19" s="134">
        <f t="shared" si="1"/>
        <v>0</v>
      </c>
      <c r="E19" s="134">
        <f t="shared" si="1"/>
        <v>0</v>
      </c>
      <c r="F19" s="134">
        <f t="shared" si="1"/>
        <v>0</v>
      </c>
      <c r="G19" s="134">
        <f t="shared" si="1"/>
        <v>0</v>
      </c>
      <c r="H19" s="134">
        <f t="shared" si="1"/>
        <v>0</v>
      </c>
      <c r="I19" s="134">
        <f t="shared" si="1"/>
        <v>0</v>
      </c>
      <c r="J19" s="134">
        <f t="shared" si="1"/>
        <v>0</v>
      </c>
      <c r="K19" s="134">
        <f t="shared" si="1"/>
        <v>0</v>
      </c>
      <c r="L19" s="134">
        <f t="shared" si="1"/>
        <v>0</v>
      </c>
      <c r="M19" s="134">
        <f t="shared" si="1"/>
        <v>0</v>
      </c>
      <c r="N19" s="134">
        <f t="shared" si="1"/>
        <v>0</v>
      </c>
      <c r="O19" s="333">
        <f>SUM(O14:O18)</f>
        <v>0</v>
      </c>
      <c r="P19" s="135">
        <f>O19-O38</f>
        <v>-7637.070000000001</v>
      </c>
      <c r="Q19" s="177">
        <f>O19/O38</f>
        <v>0</v>
      </c>
      <c r="S19" s="337"/>
    </row>
    <row r="20" ht="12.75">
      <c r="O20" s="135">
        <f>O9+O19</f>
        <v>0</v>
      </c>
    </row>
    <row r="21" spans="1:15" ht="18.75" hidden="1">
      <c r="A21" s="910" t="s">
        <v>104</v>
      </c>
      <c r="B21" s="910"/>
      <c r="C21" s="910"/>
      <c r="D21" s="910"/>
      <c r="E21" s="910"/>
      <c r="F21" s="910"/>
      <c r="G21" s="910"/>
      <c r="H21" s="910"/>
      <c r="I21" s="910"/>
      <c r="J21" s="910"/>
      <c r="K21" s="910"/>
      <c r="L21" s="910"/>
      <c r="M21" s="910"/>
      <c r="N21" s="910"/>
      <c r="O21" s="910"/>
    </row>
    <row r="22" spans="1:15" ht="19.5" hidden="1" thickBot="1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</row>
    <row r="23" spans="1:15" ht="13.5" hidden="1" thickBot="1">
      <c r="A23" s="907" t="s">
        <v>91</v>
      </c>
      <c r="B23" s="908"/>
      <c r="C23" s="908"/>
      <c r="D23" s="908"/>
      <c r="E23" s="908"/>
      <c r="F23" s="908"/>
      <c r="G23" s="908"/>
      <c r="H23" s="908"/>
      <c r="I23" s="908"/>
      <c r="J23" s="908"/>
      <c r="K23" s="908"/>
      <c r="L23" s="908"/>
      <c r="M23" s="908"/>
      <c r="N23" s="908"/>
      <c r="O23" s="909"/>
    </row>
    <row r="24" spans="1:15" ht="14.25" hidden="1" thickBot="1">
      <c r="A24" s="918" t="s">
        <v>74</v>
      </c>
      <c r="B24" s="918" t="s">
        <v>75</v>
      </c>
      <c r="C24" s="920">
        <v>124</v>
      </c>
      <c r="D24" s="921"/>
      <c r="E24" s="921"/>
      <c r="F24" s="921"/>
      <c r="G24" s="921"/>
      <c r="H24" s="921"/>
      <c r="I24" s="921"/>
      <c r="J24" s="921"/>
      <c r="K24" s="921"/>
      <c r="L24" s="921"/>
      <c r="M24" s="921"/>
      <c r="N24" s="921"/>
      <c r="O24" s="922"/>
    </row>
    <row r="25" spans="1:15" ht="13.5" hidden="1" thickBot="1">
      <c r="A25" s="919"/>
      <c r="B25" s="919"/>
      <c r="C25" s="119">
        <v>1</v>
      </c>
      <c r="D25" s="120">
        <v>2</v>
      </c>
      <c r="E25" s="120">
        <v>3</v>
      </c>
      <c r="F25" s="121">
        <v>4</v>
      </c>
      <c r="G25" s="121">
        <v>5</v>
      </c>
      <c r="H25" s="121">
        <v>6</v>
      </c>
      <c r="I25" s="121">
        <v>7</v>
      </c>
      <c r="J25" s="121">
        <v>8</v>
      </c>
      <c r="K25" s="121">
        <v>9</v>
      </c>
      <c r="L25" s="121">
        <v>10</v>
      </c>
      <c r="M25" s="121">
        <v>11</v>
      </c>
      <c r="N25" s="122">
        <v>12</v>
      </c>
      <c r="O25" s="123">
        <v>2013</v>
      </c>
    </row>
    <row r="26" spans="1:16" ht="12.75" hidden="1">
      <c r="A26" s="147" t="s">
        <v>100</v>
      </c>
      <c r="B26" s="148" t="s">
        <v>99</v>
      </c>
      <c r="C26" s="216">
        <v>65.66</v>
      </c>
      <c r="D26" s="150">
        <v>72.47</v>
      </c>
      <c r="E26" s="150">
        <v>62.95</v>
      </c>
      <c r="F26" s="150">
        <v>61.3</v>
      </c>
      <c r="G26" s="150">
        <v>51.27</v>
      </c>
      <c r="H26" s="150">
        <v>49.56</v>
      </c>
      <c r="I26" s="150">
        <v>50.34</v>
      </c>
      <c r="J26" s="150">
        <v>57.7</v>
      </c>
      <c r="K26" s="150">
        <v>85.03</v>
      </c>
      <c r="L26" s="150">
        <v>85.03</v>
      </c>
      <c r="M26" s="150">
        <v>85.03</v>
      </c>
      <c r="N26" s="150">
        <v>85.03</v>
      </c>
      <c r="O26" s="151">
        <f>SUM(C26:N26)</f>
        <v>811.3699999999999</v>
      </c>
      <c r="P26" s="177">
        <f>O26/12</f>
        <v>67.61416666666666</v>
      </c>
    </row>
    <row r="27" spans="1:16" ht="12.75" hidden="1">
      <c r="A27" s="127" t="s">
        <v>31</v>
      </c>
      <c r="B27" s="128" t="s">
        <v>30</v>
      </c>
      <c r="C27" s="124">
        <v>14.76</v>
      </c>
      <c r="D27" s="125">
        <v>17.73</v>
      </c>
      <c r="E27" s="125">
        <v>13.89</v>
      </c>
      <c r="F27" s="125">
        <v>12.87</v>
      </c>
      <c r="G27" s="125">
        <v>13.22</v>
      </c>
      <c r="H27" s="125">
        <v>13.38</v>
      </c>
      <c r="I27" s="125">
        <v>11.73</v>
      </c>
      <c r="J27" s="125">
        <v>13.02</v>
      </c>
      <c r="K27" s="125">
        <v>19.26</v>
      </c>
      <c r="L27" s="125">
        <v>19.26</v>
      </c>
      <c r="M27" s="125">
        <v>19.26</v>
      </c>
      <c r="N27" s="125">
        <v>19.26</v>
      </c>
      <c r="O27" s="126">
        <f>SUM(C27:N27)</f>
        <v>187.63999999999996</v>
      </c>
      <c r="P27" s="177">
        <f>O27/12</f>
        <v>15.636666666666663</v>
      </c>
    </row>
    <row r="28" spans="1:16" ht="13.5" hidden="1" thickBot="1">
      <c r="A28" s="129" t="s">
        <v>43</v>
      </c>
      <c r="B28" s="130" t="s">
        <v>97</v>
      </c>
      <c r="C28" s="124">
        <v>24.04</v>
      </c>
      <c r="D28" s="125">
        <v>28.86</v>
      </c>
      <c r="E28" s="125">
        <v>22.62</v>
      </c>
      <c r="F28" s="125">
        <v>20.96</v>
      </c>
      <c r="G28" s="125">
        <v>21.53</v>
      </c>
      <c r="H28" s="125">
        <v>21.79</v>
      </c>
      <c r="I28" s="125">
        <v>19.1</v>
      </c>
      <c r="J28" s="125">
        <v>21.19</v>
      </c>
      <c r="K28" s="125">
        <v>31.36</v>
      </c>
      <c r="L28" s="125">
        <v>31.36</v>
      </c>
      <c r="M28" s="125">
        <v>31.36</v>
      </c>
      <c r="N28" s="125">
        <v>31.36</v>
      </c>
      <c r="O28" s="131">
        <f>SUM(C28:N28)</f>
        <v>305.53000000000003</v>
      </c>
      <c r="P28" s="177">
        <f>O28/12</f>
        <v>25.460833333333337</v>
      </c>
    </row>
    <row r="29" spans="1:16" ht="13.5" hidden="1" thickBot="1">
      <c r="A29" s="923" t="s">
        <v>33</v>
      </c>
      <c r="B29" s="924"/>
      <c r="C29" s="134">
        <f aca="true" t="shared" si="2" ref="C29:O29">SUM(C26:C28)</f>
        <v>104.46000000000001</v>
      </c>
      <c r="D29" s="134">
        <f t="shared" si="2"/>
        <v>119.06</v>
      </c>
      <c r="E29" s="134">
        <f t="shared" si="2"/>
        <v>99.46000000000001</v>
      </c>
      <c r="F29" s="134">
        <f t="shared" si="2"/>
        <v>95.13</v>
      </c>
      <c r="G29" s="134">
        <f t="shared" si="2"/>
        <v>86.02000000000001</v>
      </c>
      <c r="H29" s="134">
        <f t="shared" si="2"/>
        <v>84.73</v>
      </c>
      <c r="I29" s="134">
        <f t="shared" si="2"/>
        <v>81.17000000000002</v>
      </c>
      <c r="J29" s="134">
        <f t="shared" si="2"/>
        <v>91.91</v>
      </c>
      <c r="K29" s="134">
        <f t="shared" si="2"/>
        <v>135.65</v>
      </c>
      <c r="L29" s="134">
        <f t="shared" si="2"/>
        <v>135.65</v>
      </c>
      <c r="M29" s="134">
        <f t="shared" si="2"/>
        <v>135.65</v>
      </c>
      <c r="N29" s="134">
        <f t="shared" si="2"/>
        <v>135.65</v>
      </c>
      <c r="O29" s="134">
        <f t="shared" si="2"/>
        <v>1304.54</v>
      </c>
      <c r="P29" s="177">
        <f>SUM(P26:P28)</f>
        <v>108.71166666666667</v>
      </c>
    </row>
    <row r="30" spans="1:15" ht="13.5" hidden="1" thickBo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6"/>
    </row>
    <row r="31" spans="1:15" ht="13.5" hidden="1" thickBot="1">
      <c r="A31" s="912" t="s">
        <v>91</v>
      </c>
      <c r="B31" s="913"/>
      <c r="C31" s="913"/>
      <c r="D31" s="913"/>
      <c r="E31" s="913"/>
      <c r="F31" s="913"/>
      <c r="G31" s="913"/>
      <c r="H31" s="913"/>
      <c r="I31" s="913"/>
      <c r="J31" s="913"/>
      <c r="K31" s="913"/>
      <c r="L31" s="913"/>
      <c r="M31" s="913"/>
      <c r="N31" s="913"/>
      <c r="O31" s="914"/>
    </row>
    <row r="32" spans="1:15" ht="14.25" hidden="1" thickBot="1">
      <c r="A32" s="137" t="s">
        <v>74</v>
      </c>
      <c r="B32" s="137" t="s">
        <v>75</v>
      </c>
      <c r="C32" s="915">
        <v>336</v>
      </c>
      <c r="D32" s="916"/>
      <c r="E32" s="916"/>
      <c r="F32" s="916"/>
      <c r="G32" s="916"/>
      <c r="H32" s="916"/>
      <c r="I32" s="916"/>
      <c r="J32" s="916"/>
      <c r="K32" s="916"/>
      <c r="L32" s="916"/>
      <c r="M32" s="916"/>
      <c r="N32" s="916"/>
      <c r="O32" s="917"/>
    </row>
    <row r="33" spans="1:15" ht="13.5" hidden="1" thickBot="1">
      <c r="A33" s="138"/>
      <c r="B33" s="138"/>
      <c r="C33" s="139">
        <v>1</v>
      </c>
      <c r="D33" s="140">
        <v>2</v>
      </c>
      <c r="E33" s="140">
        <v>3</v>
      </c>
      <c r="F33" s="141">
        <v>4</v>
      </c>
      <c r="G33" s="141">
        <v>5</v>
      </c>
      <c r="H33" s="141">
        <v>6</v>
      </c>
      <c r="I33" s="141">
        <v>7</v>
      </c>
      <c r="J33" s="141">
        <v>8</v>
      </c>
      <c r="K33" s="141">
        <v>9</v>
      </c>
      <c r="L33" s="141">
        <v>10</v>
      </c>
      <c r="M33" s="141">
        <v>11</v>
      </c>
      <c r="N33" s="142">
        <v>12</v>
      </c>
      <c r="O33" s="143">
        <v>2013</v>
      </c>
    </row>
    <row r="34" spans="1:16" ht="12.75" hidden="1">
      <c r="A34" s="147" t="s">
        <v>100</v>
      </c>
      <c r="B34" s="148" t="s">
        <v>99</v>
      </c>
      <c r="C34" s="149">
        <f>2597.11-2312.08</f>
        <v>285.0300000000002</v>
      </c>
      <c r="D34" s="150">
        <f>2738.61-2437.37</f>
        <v>301.24000000000024</v>
      </c>
      <c r="E34" s="150">
        <f>2501.04-2218.08</f>
        <v>282.96000000000004</v>
      </c>
      <c r="F34" s="150">
        <f>2503.97-2217.69</f>
        <v>286.27999999999975</v>
      </c>
      <c r="G34" s="150">
        <f>2205.79-1951.79</f>
        <v>254</v>
      </c>
      <c r="H34" s="150">
        <f>2195.52-1940.84</f>
        <v>254.68000000000006</v>
      </c>
      <c r="I34" s="150">
        <f>2165.83-1919.85</f>
        <v>245.98000000000002</v>
      </c>
      <c r="J34" s="150">
        <f>2354.28-2087.11</f>
        <v>267.1700000000001</v>
      </c>
      <c r="K34" s="150">
        <v>337.19</v>
      </c>
      <c r="L34" s="150">
        <v>337.19</v>
      </c>
      <c r="M34" s="150">
        <v>337.19</v>
      </c>
      <c r="N34" s="150">
        <v>337.19</v>
      </c>
      <c r="O34" s="151">
        <f>SUM(C34:N34)</f>
        <v>3526.1000000000004</v>
      </c>
      <c r="P34" s="177">
        <f>O34/12</f>
        <v>293.8416666666667</v>
      </c>
    </row>
    <row r="35" spans="1:16" ht="12.75" hidden="1">
      <c r="A35" s="127" t="s">
        <v>31</v>
      </c>
      <c r="B35" s="128" t="s">
        <v>30</v>
      </c>
      <c r="C35" s="124">
        <v>95.52</v>
      </c>
      <c r="D35" s="125">
        <v>113.74</v>
      </c>
      <c r="E35" s="125">
        <v>90.17</v>
      </c>
      <c r="F35" s="125">
        <v>86.34</v>
      </c>
      <c r="G35" s="125">
        <v>86.39</v>
      </c>
      <c r="H35" s="125">
        <v>88.37</v>
      </c>
      <c r="I35" s="125">
        <v>77.22</v>
      </c>
      <c r="J35" s="125">
        <v>84.94</v>
      </c>
      <c r="K35" s="125">
        <v>123.42</v>
      </c>
      <c r="L35" s="125">
        <v>123.42</v>
      </c>
      <c r="M35" s="125">
        <v>123.43</v>
      </c>
      <c r="N35" s="125">
        <v>123.43</v>
      </c>
      <c r="O35" s="126">
        <f>SUM(C35:N35)</f>
        <v>1216.39</v>
      </c>
      <c r="P35" s="177">
        <f>O35/12</f>
        <v>101.36583333333334</v>
      </c>
    </row>
    <row r="36" spans="1:16" ht="12.75" hidden="1">
      <c r="A36" s="144" t="s">
        <v>45</v>
      </c>
      <c r="B36" s="145" t="s">
        <v>44</v>
      </c>
      <c r="C36" s="124">
        <v>9.73</v>
      </c>
      <c r="D36" s="125">
        <v>11.18</v>
      </c>
      <c r="E36" s="125">
        <v>9.18</v>
      </c>
      <c r="F36" s="125">
        <v>7.92</v>
      </c>
      <c r="G36" s="125">
        <v>9.11</v>
      </c>
      <c r="H36" s="125">
        <v>8.8</v>
      </c>
      <c r="I36" s="125">
        <v>8.76</v>
      </c>
      <c r="J36" s="125">
        <v>8.92</v>
      </c>
      <c r="K36" s="125">
        <v>11.84</v>
      </c>
      <c r="L36" s="125">
        <v>11.84</v>
      </c>
      <c r="M36" s="125">
        <v>11.84</v>
      </c>
      <c r="N36" s="125">
        <v>11.85</v>
      </c>
      <c r="O36" s="126">
        <f>SUM(C36:N36)</f>
        <v>120.97000000000001</v>
      </c>
      <c r="P36" s="177">
        <f>O36/12</f>
        <v>10.080833333333334</v>
      </c>
    </row>
    <row r="37" spans="1:16" ht="13.5" hidden="1" thickBot="1">
      <c r="A37" s="129" t="s">
        <v>43</v>
      </c>
      <c r="B37" s="130" t="s">
        <v>97</v>
      </c>
      <c r="C37" s="124">
        <v>219.14</v>
      </c>
      <c r="D37" s="125">
        <v>256.54</v>
      </c>
      <c r="E37" s="125">
        <v>206.73</v>
      </c>
      <c r="F37" s="125">
        <v>191.86</v>
      </c>
      <c r="G37" s="125">
        <v>196.16</v>
      </c>
      <c r="H37" s="125">
        <v>198.75</v>
      </c>
      <c r="I37" s="125">
        <v>174.73</v>
      </c>
      <c r="J37" s="125">
        <v>193.9</v>
      </c>
      <c r="K37" s="125">
        <v>283.95</v>
      </c>
      <c r="L37" s="125">
        <v>283.95</v>
      </c>
      <c r="M37" s="125">
        <v>283.95</v>
      </c>
      <c r="N37" s="125">
        <v>283.95</v>
      </c>
      <c r="O37" s="131">
        <f>SUM(C37:N37)</f>
        <v>2773.6099999999997</v>
      </c>
      <c r="P37" s="177">
        <f>O37/12</f>
        <v>231.13416666666663</v>
      </c>
    </row>
    <row r="38" spans="1:16" ht="13.5" hidden="1" thickBot="1">
      <c r="A38" s="132" t="s">
        <v>33</v>
      </c>
      <c r="B38" s="133"/>
      <c r="C38" s="134">
        <f aca="true" t="shared" si="3" ref="C38:P38">SUM(C34:C37)</f>
        <v>609.4200000000002</v>
      </c>
      <c r="D38" s="134">
        <f t="shared" si="3"/>
        <v>682.7000000000003</v>
      </c>
      <c r="E38" s="134">
        <f t="shared" si="3"/>
        <v>589.0400000000001</v>
      </c>
      <c r="F38" s="134">
        <f t="shared" si="3"/>
        <v>572.3999999999999</v>
      </c>
      <c r="G38" s="134">
        <f t="shared" si="3"/>
        <v>545.66</v>
      </c>
      <c r="H38" s="134">
        <f t="shared" si="3"/>
        <v>550.6000000000001</v>
      </c>
      <c r="I38" s="134">
        <f t="shared" si="3"/>
        <v>506.69000000000005</v>
      </c>
      <c r="J38" s="134">
        <f t="shared" si="3"/>
        <v>554.9300000000001</v>
      </c>
      <c r="K38" s="134">
        <f t="shared" si="3"/>
        <v>756.4</v>
      </c>
      <c r="L38" s="134">
        <f t="shared" si="3"/>
        <v>756.4</v>
      </c>
      <c r="M38" s="134">
        <f t="shared" si="3"/>
        <v>756.41</v>
      </c>
      <c r="N38" s="134">
        <f t="shared" si="3"/>
        <v>756.4200000000001</v>
      </c>
      <c r="O38" s="134">
        <f t="shared" si="3"/>
        <v>7637.070000000001</v>
      </c>
      <c r="P38" s="177">
        <f t="shared" si="3"/>
        <v>636.4225</v>
      </c>
    </row>
    <row r="39" ht="12.75">
      <c r="C39" s="135">
        <f>C9+C19</f>
        <v>0</v>
      </c>
    </row>
    <row r="42" spans="1:15" ht="18.75">
      <c r="A42" s="116"/>
      <c r="B42" s="116"/>
      <c r="C42" s="116"/>
      <c r="D42" s="116"/>
      <c r="E42" s="116"/>
      <c r="F42" s="116"/>
      <c r="G42" s="116"/>
      <c r="H42" s="905" t="s">
        <v>147</v>
      </c>
      <c r="I42" s="905"/>
      <c r="J42" s="905"/>
      <c r="K42" s="116"/>
      <c r="L42" s="116"/>
      <c r="M42" s="116"/>
      <c r="N42" s="116"/>
      <c r="O42" s="116"/>
    </row>
    <row r="43" spans="1:15" ht="16.5">
      <c r="A43" s="906" t="s">
        <v>95</v>
      </c>
      <c r="B43" s="906"/>
      <c r="C43" s="906"/>
      <c r="D43" s="906"/>
      <c r="E43" s="906"/>
      <c r="F43" s="906"/>
      <c r="G43" s="906"/>
      <c r="H43" s="906"/>
      <c r="I43" s="906"/>
      <c r="J43" s="906"/>
      <c r="K43" s="906"/>
      <c r="L43" s="906"/>
      <c r="M43" s="906"/>
      <c r="N43" s="906"/>
      <c r="O43" s="906"/>
    </row>
    <row r="44" spans="1:15" ht="16.5" thickBot="1">
      <c r="A44" s="911" t="s">
        <v>195</v>
      </c>
      <c r="B44" s="911"/>
      <c r="C44" s="911"/>
      <c r="D44" s="911"/>
      <c r="E44" s="911"/>
      <c r="F44" s="911"/>
      <c r="G44" s="911"/>
      <c r="H44" s="911"/>
      <c r="I44" s="911"/>
      <c r="J44" s="911"/>
      <c r="K44" s="911"/>
      <c r="L44" s="911"/>
      <c r="M44" s="911"/>
      <c r="N44" s="911"/>
      <c r="O44" s="911"/>
    </row>
    <row r="45" spans="1:15" ht="13.5" thickBot="1">
      <c r="A45" s="907" t="s">
        <v>161</v>
      </c>
      <c r="B45" s="908"/>
      <c r="C45" s="908"/>
      <c r="D45" s="908"/>
      <c r="E45" s="908"/>
      <c r="F45" s="908"/>
      <c r="G45" s="908"/>
      <c r="H45" s="908"/>
      <c r="I45" s="908"/>
      <c r="J45" s="908"/>
      <c r="K45" s="908"/>
      <c r="L45" s="908"/>
      <c r="M45" s="908"/>
      <c r="N45" s="908"/>
      <c r="O45" s="909"/>
    </row>
    <row r="46" spans="1:15" ht="14.25" thickBot="1">
      <c r="A46" s="918" t="s">
        <v>74</v>
      </c>
      <c r="B46" s="918" t="s">
        <v>75</v>
      </c>
      <c r="C46" s="920">
        <v>124</v>
      </c>
      <c r="D46" s="921"/>
      <c r="E46" s="921"/>
      <c r="F46" s="921"/>
      <c r="G46" s="921"/>
      <c r="H46" s="921"/>
      <c r="I46" s="921"/>
      <c r="J46" s="921"/>
      <c r="K46" s="921"/>
      <c r="L46" s="921"/>
      <c r="M46" s="921"/>
      <c r="N46" s="921"/>
      <c r="O46" s="922"/>
    </row>
    <row r="47" spans="1:15" ht="13.5" thickBot="1">
      <c r="A47" s="919"/>
      <c r="B47" s="919"/>
      <c r="C47" s="119">
        <v>1</v>
      </c>
      <c r="D47" s="120">
        <v>2</v>
      </c>
      <c r="E47" s="120">
        <v>3</v>
      </c>
      <c r="F47" s="121">
        <v>4</v>
      </c>
      <c r="G47" s="121">
        <v>5</v>
      </c>
      <c r="H47" s="121">
        <v>6</v>
      </c>
      <c r="I47" s="121">
        <v>7</v>
      </c>
      <c r="J47" s="121">
        <v>8</v>
      </c>
      <c r="K47" s="121">
        <v>9</v>
      </c>
      <c r="L47" s="121">
        <v>10</v>
      </c>
      <c r="M47" s="121">
        <v>11</v>
      </c>
      <c r="N47" s="122">
        <v>12</v>
      </c>
      <c r="O47" s="123">
        <v>2017</v>
      </c>
    </row>
    <row r="48" spans="1:15" ht="12.75">
      <c r="A48" s="127" t="s">
        <v>31</v>
      </c>
      <c r="B48" s="329" t="s">
        <v>30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6">
        <f>SUM(C48:N48)</f>
        <v>0</v>
      </c>
    </row>
    <row r="49" spans="1:15" ht="13.5" thickBot="1">
      <c r="A49" s="129" t="s">
        <v>43</v>
      </c>
      <c r="B49" s="328" t="s">
        <v>135</v>
      </c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131">
        <f>SUM(C49:N49)</f>
        <v>0</v>
      </c>
    </row>
    <row r="50" spans="1:15" ht="13.5" thickBot="1">
      <c r="A50" s="923" t="s">
        <v>33</v>
      </c>
      <c r="B50" s="924"/>
      <c r="C50" s="134">
        <f aca="true" t="shared" si="4" ref="C50:O50">SUM(C48:C49)</f>
        <v>0</v>
      </c>
      <c r="D50" s="134">
        <f t="shared" si="4"/>
        <v>0</v>
      </c>
      <c r="E50" s="134">
        <f t="shared" si="4"/>
        <v>0</v>
      </c>
      <c r="F50" s="134">
        <f t="shared" si="4"/>
        <v>0</v>
      </c>
      <c r="G50" s="134">
        <f t="shared" si="4"/>
        <v>0</v>
      </c>
      <c r="H50" s="134">
        <f t="shared" si="4"/>
        <v>0</v>
      </c>
      <c r="I50" s="134">
        <f t="shared" si="4"/>
        <v>0</v>
      </c>
      <c r="J50" s="134">
        <f t="shared" si="4"/>
        <v>0</v>
      </c>
      <c r="K50" s="134">
        <f t="shared" si="4"/>
        <v>0</v>
      </c>
      <c r="L50" s="134">
        <f t="shared" si="4"/>
        <v>0</v>
      </c>
      <c r="M50" s="134">
        <f t="shared" si="4"/>
        <v>0</v>
      </c>
      <c r="N50" s="134">
        <f t="shared" si="4"/>
        <v>0</v>
      </c>
      <c r="O50" s="333">
        <f t="shared" si="4"/>
        <v>0</v>
      </c>
    </row>
    <row r="51" spans="1:15" ht="13.5" thickBot="1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6"/>
    </row>
    <row r="52" spans="1:15" ht="13.5" thickBot="1">
      <c r="A52" s="912" t="s">
        <v>161</v>
      </c>
      <c r="B52" s="913"/>
      <c r="C52" s="913"/>
      <c r="D52" s="913"/>
      <c r="E52" s="913"/>
      <c r="F52" s="913"/>
      <c r="G52" s="913"/>
      <c r="H52" s="913"/>
      <c r="I52" s="913"/>
      <c r="J52" s="913"/>
      <c r="K52" s="913"/>
      <c r="L52" s="913"/>
      <c r="M52" s="913"/>
      <c r="N52" s="913"/>
      <c r="O52" s="914"/>
    </row>
    <row r="53" spans="1:15" ht="14.25" thickBot="1">
      <c r="A53" s="137" t="s">
        <v>74</v>
      </c>
      <c r="B53" s="137" t="s">
        <v>75</v>
      </c>
      <c r="C53" s="915">
        <v>336</v>
      </c>
      <c r="D53" s="916"/>
      <c r="E53" s="916"/>
      <c r="F53" s="916"/>
      <c r="G53" s="916"/>
      <c r="H53" s="916"/>
      <c r="I53" s="916"/>
      <c r="J53" s="916"/>
      <c r="K53" s="916"/>
      <c r="L53" s="916"/>
      <c r="M53" s="916"/>
      <c r="N53" s="916"/>
      <c r="O53" s="917"/>
    </row>
    <row r="54" spans="1:15" ht="13.5" thickBot="1">
      <c r="A54" s="138"/>
      <c r="B54" s="509"/>
      <c r="C54" s="139">
        <v>1</v>
      </c>
      <c r="D54" s="140">
        <v>2</v>
      </c>
      <c r="E54" s="140">
        <v>3</v>
      </c>
      <c r="F54" s="141">
        <v>4</v>
      </c>
      <c r="G54" s="141">
        <v>5</v>
      </c>
      <c r="H54" s="141">
        <v>6</v>
      </c>
      <c r="I54" s="141">
        <v>7</v>
      </c>
      <c r="J54" s="141">
        <v>8</v>
      </c>
      <c r="K54" s="141">
        <v>9</v>
      </c>
      <c r="L54" s="141">
        <v>10</v>
      </c>
      <c r="M54" s="141">
        <v>11</v>
      </c>
      <c r="N54" s="142">
        <v>12</v>
      </c>
      <c r="O54" s="718">
        <v>2017</v>
      </c>
    </row>
    <row r="55" spans="1:15" ht="12.75">
      <c r="A55" s="505" t="s">
        <v>31</v>
      </c>
      <c r="B55" s="511" t="s">
        <v>30</v>
      </c>
      <c r="C55" s="536"/>
      <c r="D55" s="536"/>
      <c r="E55" s="536"/>
      <c r="F55" s="536"/>
      <c r="G55" s="536"/>
      <c r="H55" s="536"/>
      <c r="I55" s="536"/>
      <c r="J55" s="536"/>
      <c r="K55" s="536"/>
      <c r="L55" s="536"/>
      <c r="M55" s="536"/>
      <c r="N55" s="536"/>
      <c r="O55" s="126">
        <f>SUM(C55:N55)</f>
        <v>0</v>
      </c>
    </row>
    <row r="56" spans="1:15" ht="12.75">
      <c r="A56" s="506" t="s">
        <v>45</v>
      </c>
      <c r="B56" s="127" t="s">
        <v>44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6">
        <f>SUM(C56:N56)</f>
        <v>0</v>
      </c>
    </row>
    <row r="57" spans="1:15" ht="12.75">
      <c r="A57" s="507" t="s">
        <v>43</v>
      </c>
      <c r="B57" s="443" t="s">
        <v>135</v>
      </c>
      <c r="C57" s="443"/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131">
        <f>SUM(C57:N57)</f>
        <v>0</v>
      </c>
    </row>
    <row r="58" spans="1:15" ht="12.75">
      <c r="A58" s="443" t="s">
        <v>143</v>
      </c>
      <c r="B58" s="443" t="s">
        <v>144</v>
      </c>
      <c r="C58" s="443"/>
      <c r="D58" s="577"/>
      <c r="E58" s="443"/>
      <c r="F58" s="577"/>
      <c r="G58" s="443"/>
      <c r="H58" s="577"/>
      <c r="I58" s="443"/>
      <c r="J58" s="577"/>
      <c r="K58" s="443"/>
      <c r="L58" s="577"/>
      <c r="M58" s="443"/>
      <c r="N58" s="578"/>
      <c r="O58" s="131">
        <f>SUM(C58:N58)</f>
        <v>0</v>
      </c>
    </row>
    <row r="59" spans="1:15" ht="12.75">
      <c r="A59" s="512" t="s">
        <v>148</v>
      </c>
      <c r="B59" s="443" t="s">
        <v>149</v>
      </c>
      <c r="C59" s="537"/>
      <c r="D59" s="146"/>
      <c r="E59" s="537"/>
      <c r="F59" s="146"/>
      <c r="G59" s="537"/>
      <c r="H59" s="146"/>
      <c r="I59" s="537"/>
      <c r="J59" s="146"/>
      <c r="K59" s="537"/>
      <c r="L59" s="146"/>
      <c r="M59" s="537"/>
      <c r="N59" s="146"/>
      <c r="O59" s="131"/>
    </row>
    <row r="60" spans="1:15" ht="13.5" thickBot="1">
      <c r="A60" s="512" t="s">
        <v>116</v>
      </c>
      <c r="B60" s="513" t="s">
        <v>136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31">
        <f>SUM(C60:N60)</f>
        <v>0</v>
      </c>
    </row>
    <row r="61" spans="1:15" ht="13.5" thickBot="1">
      <c r="A61" s="132" t="s">
        <v>33</v>
      </c>
      <c r="B61" s="510"/>
      <c r="C61" s="134">
        <f aca="true" t="shared" si="5" ref="C61:N61">SUM(C55:C60)</f>
        <v>0</v>
      </c>
      <c r="D61" s="134">
        <f t="shared" si="5"/>
        <v>0</v>
      </c>
      <c r="E61" s="134">
        <f t="shared" si="5"/>
        <v>0</v>
      </c>
      <c r="F61" s="134">
        <f t="shared" si="5"/>
        <v>0</v>
      </c>
      <c r="G61" s="134">
        <f t="shared" si="5"/>
        <v>0</v>
      </c>
      <c r="H61" s="134">
        <f t="shared" si="5"/>
        <v>0</v>
      </c>
      <c r="I61" s="134">
        <f t="shared" si="5"/>
        <v>0</v>
      </c>
      <c r="J61" s="134">
        <f t="shared" si="5"/>
        <v>0</v>
      </c>
      <c r="K61" s="134">
        <f t="shared" si="5"/>
        <v>0</v>
      </c>
      <c r="L61" s="134">
        <f t="shared" si="5"/>
        <v>0</v>
      </c>
      <c r="M61" s="134">
        <f t="shared" si="5"/>
        <v>0</v>
      </c>
      <c r="N61" s="134">
        <f t="shared" si="5"/>
        <v>0</v>
      </c>
      <c r="O61" s="333">
        <f>SUM(O55:O60)</f>
        <v>0</v>
      </c>
    </row>
    <row r="62" ht="12.75">
      <c r="O62" s="135">
        <f>O50+O61</f>
        <v>0</v>
      </c>
    </row>
  </sheetData>
  <sheetProtection/>
  <mergeCells count="29">
    <mergeCell ref="A50:B50"/>
    <mergeCell ref="A52:O52"/>
    <mergeCell ref="C53:O53"/>
    <mergeCell ref="H42:J42"/>
    <mergeCell ref="A43:O43"/>
    <mergeCell ref="A44:O44"/>
    <mergeCell ref="A45:O45"/>
    <mergeCell ref="A46:A47"/>
    <mergeCell ref="B46:B47"/>
    <mergeCell ref="C46:O46"/>
    <mergeCell ref="B5:B6"/>
    <mergeCell ref="C5:O5"/>
    <mergeCell ref="A9:B9"/>
    <mergeCell ref="C32:O32"/>
    <mergeCell ref="A24:A25"/>
    <mergeCell ref="B24:B25"/>
    <mergeCell ref="C24:O24"/>
    <mergeCell ref="A29:B29"/>
    <mergeCell ref="A31:O31"/>
    <mergeCell ref="S15:S17"/>
    <mergeCell ref="H1:J1"/>
    <mergeCell ref="A2:O2"/>
    <mergeCell ref="A4:O4"/>
    <mergeCell ref="A21:O21"/>
    <mergeCell ref="A23:O23"/>
    <mergeCell ref="A3:O3"/>
    <mergeCell ref="A11:O11"/>
    <mergeCell ref="C12:O12"/>
    <mergeCell ref="A5:A6"/>
  </mergeCells>
  <printOptions/>
  <pageMargins left="0.4724409448818898" right="0.2362204724409449" top="0.58" bottom="0.1968503937007874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</dc:creator>
  <cp:keywords/>
  <dc:description/>
  <cp:lastModifiedBy>Морина Светлана Борисовна</cp:lastModifiedBy>
  <cp:lastPrinted>2018-01-24T08:35:33Z</cp:lastPrinted>
  <dcterms:created xsi:type="dcterms:W3CDTF">2011-03-03T18:48:57Z</dcterms:created>
  <dcterms:modified xsi:type="dcterms:W3CDTF">2018-03-02T06:20:50Z</dcterms:modified>
  <cp:category/>
  <cp:version/>
  <cp:contentType/>
  <cp:contentStatus/>
</cp:coreProperties>
</file>